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Investice-skoly\ZAKAZKY\ZŠ EDNS_Půdní vestavby_INT_Realizace\02_PD\20220511_Zadávací dokumentace\"/>
    </mc:Choice>
  </mc:AlternateContent>
  <bookViews>
    <workbookView xWindow="0" yWindow="0" windowWidth="28800" windowHeight="12330" activeTab="3"/>
  </bookViews>
  <sheets>
    <sheet name="Rekapitulace SO01+SO02" sheetId="7" r:id="rId1"/>
    <sheet name="SO 01 Rekap." sheetId="3" r:id="rId2"/>
    <sheet name="SO 01 Pol" sheetId="2" r:id="rId3"/>
    <sheet name="SO 02 Rekap." sheetId="4" r:id="rId4"/>
    <sheet name="SO 02 Pol" sheetId="6" r:id="rId5"/>
  </sheets>
  <externalReferences>
    <externalReference r:id="rId6"/>
  </externalReferences>
  <definedNames>
    <definedName name="CenaCelkemVypocet" localSheetId="1">'SO 01 Rekap.'!$I$40</definedName>
    <definedName name="CenaCelkemVypocet" localSheetId="3">'SO 02 Rekap.'!$I$40</definedName>
    <definedName name="DPHSni" localSheetId="3">'SO 02 Rekap.'!$G$24</definedName>
    <definedName name="DPHSni">'SO 01 Rekap.'!$G$24</definedName>
    <definedName name="DPHZakl" localSheetId="3">'SO 02 Rekap.'!$G$26</definedName>
    <definedName name="DPHZakl">'SO 01 Rekap.'!$G$26</definedName>
    <definedName name="Mena" localSheetId="3">'SO 02 Rekap.'!$J$29</definedName>
    <definedName name="Mena">'SO 01 Rekap.'!$J$29</definedName>
    <definedName name="_xlnm.Print_Titles" localSheetId="2">'SO 01 Pol'!$1:$7</definedName>
    <definedName name="_xlnm.Print_Titles" localSheetId="4">'SO 02 Pol'!$1:$7</definedName>
    <definedName name="_xlnm.Print_Area" localSheetId="2">'SO 01 Pol'!$A$1:$H$76</definedName>
    <definedName name="_xlnm.Print_Area" localSheetId="1">'SO 01 Rekap.'!$A$1:$J$48</definedName>
    <definedName name="_xlnm.Print_Area" localSheetId="4">'SO 02 Pol'!$A$1:$H$57</definedName>
    <definedName name="_xlnm.Print_Area" localSheetId="3">'SO 02 Rekap.'!$A$1:$J$48</definedName>
    <definedName name="SazbaDPH1" localSheetId="1">'SO 01 Rekap.'!$E$23</definedName>
    <definedName name="SazbaDPH1" localSheetId="3">'SO 02 Rekap.'!$E$23</definedName>
    <definedName name="SazbaDPH2" localSheetId="1">'SO 01 Rekap.'!$E$25</definedName>
    <definedName name="SazbaDPH2" localSheetId="3">'SO 02 Rekap.'!$E$25</definedName>
    <definedName name="ZakladDPHSni" localSheetId="3">'SO 02 Rekap.'!$G$23</definedName>
    <definedName name="ZakladDPHSni">'SO 01 Rekap.'!$G$23</definedName>
    <definedName name="ZakladDPHSniVypocet" localSheetId="1">'SO 01 Rekap.'!$F$40</definedName>
    <definedName name="ZakladDPHSniVypocet" localSheetId="3">'SO 02 Rekap.'!$F$40</definedName>
    <definedName name="ZakladDPHZakl" localSheetId="3">'SO 02 Rekap.'!$G$25</definedName>
    <definedName name="ZakladDPHZakl">'SO 01 Rekap.'!$G$25</definedName>
    <definedName name="ZakladDPHZaklVypocet" localSheetId="1">'SO 01 Rekap.'!$G$40</definedName>
    <definedName name="ZakladDPHZaklVypocet" localSheetId="3">'SO 02 Rekap.'!$G$40</definedName>
    <definedName name="Zaokrouhleni" localSheetId="3">'SO 02 Rekap.'!$G$27</definedName>
    <definedName name="Zaokrouhleni">'SO 01 Rekap.'!$G$27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6" l="1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3" i="2"/>
  <c r="G72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8" i="6" l="1"/>
  <c r="G39" i="4"/>
  <c r="G40" i="4" s="1"/>
  <c r="F39" i="4"/>
  <c r="H39" i="4" s="1"/>
  <c r="H40" i="4" s="1"/>
  <c r="G38" i="4"/>
  <c r="F38" i="4"/>
  <c r="H32" i="4"/>
  <c r="J28" i="4"/>
  <c r="J27" i="4"/>
  <c r="G27" i="4"/>
  <c r="J26" i="4"/>
  <c r="E26" i="4"/>
  <c r="J25" i="4"/>
  <c r="J24" i="4"/>
  <c r="G24" i="4"/>
  <c r="E24" i="4"/>
  <c r="J23" i="4"/>
  <c r="I20" i="4"/>
  <c r="I19" i="4"/>
  <c r="I18" i="4"/>
  <c r="I16" i="4"/>
  <c r="G57" i="6" l="1"/>
  <c r="G16" i="7" s="1"/>
  <c r="I16" i="7" s="1"/>
  <c r="I17" i="7" s="1"/>
  <c r="I47" i="4"/>
  <c r="I39" i="4"/>
  <c r="I40" i="4" s="1"/>
  <c r="J39" i="4" s="1"/>
  <c r="J40" i="4" s="1"/>
  <c r="F40" i="4"/>
  <c r="G28" i="4" s="1"/>
  <c r="H16" i="7" l="1"/>
  <c r="H17" i="7" s="1"/>
  <c r="G17" i="7"/>
  <c r="G40" i="3"/>
  <c r="G39" i="3"/>
  <c r="F39" i="3"/>
  <c r="F40" i="3" s="1"/>
  <c r="G28" i="3" s="1"/>
  <c r="G38" i="3"/>
  <c r="F38" i="3"/>
  <c r="H32" i="3"/>
  <c r="J28" i="3"/>
  <c r="J27" i="3"/>
  <c r="G27" i="3"/>
  <c r="J26" i="3"/>
  <c r="E26" i="3"/>
  <c r="J25" i="3"/>
  <c r="J24" i="3"/>
  <c r="G24" i="3"/>
  <c r="E24" i="3"/>
  <c r="J23" i="3"/>
  <c r="I20" i="3"/>
  <c r="I19" i="3"/>
  <c r="I18" i="3"/>
  <c r="H39" i="3" l="1"/>
  <c r="H40" i="3" s="1"/>
  <c r="I16" i="3"/>
  <c r="I39" i="3"/>
  <c r="I40" i="3" s="1"/>
  <c r="J39" i="3" s="1"/>
  <c r="J40" i="3" s="1"/>
  <c r="G9" i="2" l="1"/>
  <c r="G8" i="2" s="1"/>
  <c r="G76" i="2" s="1"/>
  <c r="G14" i="7" s="1"/>
  <c r="H14" i="7" l="1"/>
  <c r="H15" i="7" s="1"/>
  <c r="I14" i="7"/>
  <c r="I15" i="7" s="1"/>
  <c r="G15" i="7"/>
  <c r="G13" i="7" l="1"/>
  <c r="G19" i="7"/>
  <c r="H13" i="7"/>
  <c r="H19" i="7"/>
  <c r="I13" i="7"/>
  <c r="I19" i="7"/>
  <c r="I48" i="4"/>
  <c r="I17" i="4"/>
  <c r="I21" i="4" s="1"/>
  <c r="G25" i="4" s="1"/>
  <c r="I47" i="3"/>
  <c r="G26" i="4" l="1"/>
  <c r="G29" i="4" s="1"/>
  <c r="I48" i="3"/>
  <c r="I17" i="3"/>
  <c r="I21" i="3" s="1"/>
  <c r="G25" i="3" s="1"/>
  <c r="G26" i="3" l="1"/>
  <c r="G29" i="3" s="1"/>
</calcChain>
</file>

<file path=xl/comments1.xml><?xml version="1.0" encoding="utf-8"?>
<comments xmlns="http://schemas.openxmlformats.org/spreadsheetml/2006/main">
  <authors>
    <author>Radim Štěpánek</author>
  </authors>
  <commentList>
    <comment ref="D7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7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8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8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9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9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<sst xmlns="http://schemas.openxmlformats.org/spreadsheetml/2006/main" count="660" uniqueCount="241">
  <si>
    <t>S:</t>
  </si>
  <si>
    <t>O:</t>
  </si>
  <si>
    <t>R:</t>
  </si>
  <si>
    <t>C: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</si>
  <si>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</si>
  <si>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</si>
  <si>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</si>
  <si>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</si>
  <si>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</si>
  <si>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</si>
  <si>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</si>
  <si>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Cen. soustava</t>
  </si>
  <si>
    <t>kus</t>
  </si>
  <si>
    <t>Díl:</t>
  </si>
  <si>
    <t>790</t>
  </si>
  <si>
    <t>Vnitřní vybavení</t>
  </si>
  <si>
    <t/>
  </si>
  <si>
    <t>vlastní</t>
  </si>
  <si>
    <t>#RTSROZP#</t>
  </si>
  <si>
    <t>Zakázka:</t>
  </si>
  <si>
    <t>Objekt:</t>
  </si>
  <si>
    <t>Rozpočet:</t>
  </si>
  <si>
    <t>Objednatel:</t>
  </si>
  <si>
    <t>CPV : 45214310-6</t>
  </si>
  <si>
    <t>CZ - CC : 126311</t>
  </si>
  <si>
    <t>JKSO : 801.31</t>
  </si>
  <si>
    <t>Projektant:</t>
  </si>
  <si>
    <t>IČ:</t>
  </si>
  <si>
    <t>DIČ:</t>
  </si>
  <si>
    <t>Zhotovitel:</t>
  </si>
  <si>
    <t>Vypracoval:</t>
  </si>
  <si>
    <t>Rozpis ceny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</si>
  <si>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</si>
  <si>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</si>
  <si>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</si>
  <si>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</si>
  <si>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</si>
  <si>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</si>
  <si>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</si>
  <si>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</si>
  <si>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</si>
  <si>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</si>
  <si>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</si>
  <si>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</si>
  <si>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</si>
  <si>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</si>
  <si>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</si>
  <si>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</si>
  <si>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</si>
  <si>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</si>
  <si>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</si>
  <si>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</si>
  <si>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</si>
  <si>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</si>
  <si>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</si>
  <si>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</si>
  <si>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</si>
  <si>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</si>
  <si>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</si>
  <si>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</si>
  <si>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MŠ Dubeč - SO 104 Oplocení</t>
  </si>
  <si>
    <t>Celkem za stavbu</t>
  </si>
  <si>
    <t>Rekapitulace dílů</t>
  </si>
  <si>
    <t>Typ dílu</t>
  </si>
  <si>
    <t>INTERIÉR</t>
  </si>
  <si>
    <t>ZŠ Emy Destinové a ZŠ nám. Svobody 2</t>
  </si>
  <si>
    <t>SO 01 - ZŠ Emy Destinové</t>
  </si>
  <si>
    <t>SO 02 - ZŠ nám. Svobody 2</t>
  </si>
  <si>
    <t>U.01</t>
  </si>
  <si>
    <t>Stůl pro učitele</t>
  </si>
  <si>
    <t>U.02</t>
  </si>
  <si>
    <t>Židle pro učitele bez područek</t>
  </si>
  <si>
    <t>U.03</t>
  </si>
  <si>
    <t>Žákovská lavice pro dva</t>
  </si>
  <si>
    <t>U.04</t>
  </si>
  <si>
    <t>Žákovská lavice pro jednoho</t>
  </si>
  <si>
    <t>U.05</t>
  </si>
  <si>
    <t>Žákovská židle</t>
  </si>
  <si>
    <t>U.06</t>
  </si>
  <si>
    <t>U.07a</t>
  </si>
  <si>
    <t>Skříň vysoká skleněné horní dvířka</t>
  </si>
  <si>
    <t>U.07b</t>
  </si>
  <si>
    <t>Skříň vysoká s plnými dvířky</t>
  </si>
  <si>
    <t>U.08</t>
  </si>
  <si>
    <t>Skříň pro učitele</t>
  </si>
  <si>
    <t>U.09a</t>
  </si>
  <si>
    <t>Skříň vestavná</t>
  </si>
  <si>
    <t>U.09b</t>
  </si>
  <si>
    <t>U.09c</t>
  </si>
  <si>
    <t>K.01</t>
  </si>
  <si>
    <t>Židle pro učitele s područkami</t>
  </si>
  <si>
    <t>K.02</t>
  </si>
  <si>
    <t>K.03</t>
  </si>
  <si>
    <t>Kontejner ke stolu</t>
  </si>
  <si>
    <t>K.04</t>
  </si>
  <si>
    <t>Vysoká skříň</t>
  </si>
  <si>
    <t>K.05</t>
  </si>
  <si>
    <t>Nízká skříňka</t>
  </si>
  <si>
    <t>K.06</t>
  </si>
  <si>
    <t>K.07</t>
  </si>
  <si>
    <t>Skříňky s lednicí</t>
  </si>
  <si>
    <t>K.08</t>
  </si>
  <si>
    <t>Šatní skříň</t>
  </si>
  <si>
    <t>K.09</t>
  </si>
  <si>
    <t>Lednice</t>
  </si>
  <si>
    <t>N.01</t>
  </si>
  <si>
    <t>N.02</t>
  </si>
  <si>
    <t>Pracovní stůl</t>
  </si>
  <si>
    <t>N.03</t>
  </si>
  <si>
    <t>Chladnička</t>
  </si>
  <si>
    <t>N.04</t>
  </si>
  <si>
    <t>Kuchyňská sestava s výsuvy</t>
  </si>
  <si>
    <t>N.05</t>
  </si>
  <si>
    <t>Kuchyňská sestava s horními skříňkami</t>
  </si>
  <si>
    <t>N.06</t>
  </si>
  <si>
    <t>Digestoř</t>
  </si>
  <si>
    <t>N.07</t>
  </si>
  <si>
    <t>Vestavná trouba</t>
  </si>
  <si>
    <t>N.08</t>
  </si>
  <si>
    <t xml:space="preserve">Indukční deska 4 plotýnková </t>
  </si>
  <si>
    <t>N.09</t>
  </si>
  <si>
    <t>Myčka</t>
  </si>
  <si>
    <t>D.01</t>
  </si>
  <si>
    <t>Dílenský stůl</t>
  </si>
  <si>
    <t>D.02</t>
  </si>
  <si>
    <t>Pracovní stolička</t>
  </si>
  <si>
    <t>D.04</t>
  </si>
  <si>
    <t>D.05</t>
  </si>
  <si>
    <t>Dílenská skříň</t>
  </si>
  <si>
    <t>D.06</t>
  </si>
  <si>
    <t>Dílenská skříň s boxy</t>
  </si>
  <si>
    <t>D.07</t>
  </si>
  <si>
    <t>Skříň s vybavením pro práci v dílnách</t>
  </si>
  <si>
    <t>D.09</t>
  </si>
  <si>
    <t>D.10</t>
  </si>
  <si>
    <t>Deska na kleštiny</t>
  </si>
  <si>
    <t>D.11</t>
  </si>
  <si>
    <t>Kovový regál</t>
  </si>
  <si>
    <t>CH.01</t>
  </si>
  <si>
    <t>Šatní skříňka vysoká</t>
  </si>
  <si>
    <t>CH.02</t>
  </si>
  <si>
    <t>Modulové sezení</t>
  </si>
  <si>
    <t>CH.03</t>
  </si>
  <si>
    <t>Taburet</t>
  </si>
  <si>
    <t>CH.04</t>
  </si>
  <si>
    <t>Sestava k sezení čtvercová</t>
  </si>
  <si>
    <t>CH.05</t>
  </si>
  <si>
    <t>Lavice krátká</t>
  </si>
  <si>
    <t>CH.06</t>
  </si>
  <si>
    <t>Lavice dlouhá</t>
  </si>
  <si>
    <t>CH.07</t>
  </si>
  <si>
    <t>Taburet čtvercový</t>
  </si>
  <si>
    <t>CH.08</t>
  </si>
  <si>
    <t>Taburet kruhový</t>
  </si>
  <si>
    <t>H.01</t>
  </si>
  <si>
    <t>Knihovna vysoká</t>
  </si>
  <si>
    <t>H.02</t>
  </si>
  <si>
    <t>Knihovna nízká</t>
  </si>
  <si>
    <t>H.03</t>
  </si>
  <si>
    <t>H.04</t>
  </si>
  <si>
    <t>H.05</t>
  </si>
  <si>
    <t>Polštář meditační velký</t>
  </si>
  <si>
    <t>H.06</t>
  </si>
  <si>
    <t>Závěsné křeslo</t>
  </si>
  <si>
    <t>H.07</t>
  </si>
  <si>
    <t>H.08</t>
  </si>
  <si>
    <t>H.09</t>
  </si>
  <si>
    <t>H.10</t>
  </si>
  <si>
    <t>H.11</t>
  </si>
  <si>
    <t>Počítačový stůl</t>
  </si>
  <si>
    <t>H.12</t>
  </si>
  <si>
    <t>Skříň pro oděv a tašky</t>
  </si>
  <si>
    <t>H.13</t>
  </si>
  <si>
    <t>H.14</t>
  </si>
  <si>
    <t>H.15</t>
  </si>
  <si>
    <t>Taburety</t>
  </si>
  <si>
    <t>X.01</t>
  </si>
  <si>
    <t>Koš na odpadky</t>
  </si>
  <si>
    <t>Vzorkování</t>
  </si>
  <si>
    <t>Výkresová dokumentace atypických prvků</t>
  </si>
  <si>
    <t>V ceně jednotlivých prvků je zahrnuta doprava, montáž a zaměření</t>
  </si>
  <si>
    <t>Židle pro učitele</t>
  </si>
  <si>
    <t>Žákovská lavice</t>
  </si>
  <si>
    <t>U.05a</t>
  </si>
  <si>
    <t>Skříň vysoká-skleněné horní dvířka</t>
  </si>
  <si>
    <t>U.05b</t>
  </si>
  <si>
    <t>U.06a</t>
  </si>
  <si>
    <t>U.06b</t>
  </si>
  <si>
    <t>U.06c</t>
  </si>
  <si>
    <t>U.06d</t>
  </si>
  <si>
    <t>U.07</t>
  </si>
  <si>
    <t>Židle do PC učebny</t>
  </si>
  <si>
    <t>U.09</t>
  </si>
  <si>
    <t>U.10</t>
  </si>
  <si>
    <t>Sušák na výkresy</t>
  </si>
  <si>
    <t>Kontejner pod stůl</t>
  </si>
  <si>
    <t>Skříň na fyzikální kufry</t>
  </si>
  <si>
    <t>Skříň na chemikálie</t>
  </si>
  <si>
    <t>K.09a</t>
  </si>
  <si>
    <t>K.09b</t>
  </si>
  <si>
    <t>K.10</t>
  </si>
  <si>
    <t>K.11</t>
  </si>
  <si>
    <t>K.12</t>
  </si>
  <si>
    <t>Banketová židle</t>
  </si>
  <si>
    <t>Lichoběžníkový stůl</t>
  </si>
  <si>
    <t>Skříň na odev a tašky</t>
  </si>
  <si>
    <t>Šatní skříňka nízká</t>
  </si>
  <si>
    <t>Sestava k sezení kruhová</t>
  </si>
  <si>
    <t>Taburet čtvrecový</t>
  </si>
  <si>
    <t>CH.09</t>
  </si>
  <si>
    <t>1)Tento dokument není samostatným podkladem pro další zpracování, jeho nedílnou součástí je projektová dokumentace příslušného objektu a stupně, včetně knihy standardů. V případě odkazů na TZ  (technická zpráva) u jednotlivých položek je nutno příslušnou TZ prostudovat.                                                                                                                          2) V případě zjištění nesouladu mezi projektovou dokumentací a výkazem výměr je povinen tento nesoulad uchazeč, v průběhu výběrového řízení, oznámit formou dotazu zadavateli výběrového řízení.</t>
  </si>
  <si>
    <t>Rekapitulace nákladů</t>
  </si>
  <si>
    <t>Místo stavby:</t>
  </si>
  <si>
    <t>Praha 6 - Bubeneč, náměstí Svobody 2/930, náměstí Svobody 3/930</t>
  </si>
  <si>
    <t>CPV : 45214200-2</t>
  </si>
  <si>
    <t>CZ -CC : 126311</t>
  </si>
  <si>
    <t>JKSO : 801.32</t>
  </si>
  <si>
    <t>D.</t>
  </si>
  <si>
    <t>Dokumentace objektů a technických a technologických zařízení</t>
  </si>
  <si>
    <t>D.1</t>
  </si>
  <si>
    <t>Dokumentace stavebního nebo inženýrského objektu</t>
  </si>
  <si>
    <t>cena bez DPH</t>
  </si>
  <si>
    <t>DPH 21%</t>
  </si>
  <si>
    <t>cena s DPH</t>
  </si>
  <si>
    <t>1. STAVEBNÍ OBJEKTY + INŽENÝRSKÉ OBJEKTY</t>
  </si>
  <si>
    <t>SO 01</t>
  </si>
  <si>
    <t>ZŠ Emy Destinnové</t>
  </si>
  <si>
    <t>D.1.1</t>
  </si>
  <si>
    <t>CELKEM OBJEKT SO 01</t>
  </si>
  <si>
    <t>SO 02</t>
  </si>
  <si>
    <t>ZŠ nám. Svobody</t>
  </si>
  <si>
    <t>CELKEM OBJEKT SO 02</t>
  </si>
  <si>
    <t>REKAPITULACE NÁKLADŮ CELKEM</t>
  </si>
  <si>
    <t>Poznámka:</t>
  </si>
  <si>
    <t xml:space="preserve">1) Tento dokument není samostatným podkladem pro další zpracování, jeho nedílnou součástí je projektová dokumentace příslušného objektu a stupně, včetně knihy standardů. V případě odkazů na TZ  (technická zpráva) u jednotlivých položek je nutno příslušnou TZ prostudovat.                                                                                                                         </t>
  </si>
  <si>
    <t>2) V případě zjištění nesouladu mezi projektovou dokumentací a výkazem výměr je povinen tento nesoulad uchazeč, v průběhu výběrového řízení, oznámit formou dotazu zadavateli výběrového řízení.</t>
  </si>
  <si>
    <t>3) Výše uvedené poznámky jsou platné pro všechny části soupisu prací dodávek a služeb</t>
  </si>
  <si>
    <t>4) Pokud není u položek jasně uvedeno, že jde o montáž nebo dodávku, jedná se vždy i o dodávku i montáž</t>
  </si>
  <si>
    <t>Položkový soupis prací, dodávek a služeb</t>
  </si>
  <si>
    <t>ZŠ Emy Destinnové a ZŠ nám. Svobody 2</t>
  </si>
  <si>
    <t>SO 01 - ZŠ Emy Destinnové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</si>
</sst>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charset val="238"/>
    </font>
    <font>
      <b/>
      <sz val="10"/>
      <name val="Arial"/>
      <family val="2"/>
      <charset val="238"/>
    </font>
    <font>
      <b/>
      <sz val="12"/>
      <color theme="1"/>
      <name val="Arial CE"/>
      <charset val="238"/>
    </font>
    <font>
      <b/>
      <sz val="11"/>
      <color theme="1"/>
      <name val="Arial CE"/>
      <charset val="238"/>
    </font>
    <font>
      <b/>
      <sz val="11"/>
      <name val="Arial"/>
      <family val="2"/>
      <charset val="238"/>
    </font>
    <font>
      <b/>
      <sz val="10"/>
      <color theme="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8">
    <xf numFmtId="0" fontId="0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</cellStyleXfs>
  <cellXfs count="303">
    <xf numFmtId="0" fontId="0" fillId="0" borderId="0" xfId="0"/>
    <xf numFmtId="4" fontId="0" fillId="0" borderId="0" xfId="0" applyNumberFormat="1"/>
    <xf numFmtId="0" fontId="0" fillId="0" borderId="0" xfId="0" applyBorder="1"/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 wrapText="1"/>
    </xf>
    <xf numFmtId="4" fontId="0" fillId="0" borderId="2" xfId="0" applyNumberFormat="1" applyBorder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4" fontId="0" fillId="0" borderId="2" xfId="0" applyNumberForma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0" fillId="0" borderId="2" xfId="0" applyNumberFormat="1" applyFill="1" applyBorder="1" applyAlignment="1">
      <alignment vertical="top"/>
    </xf>
    <xf numFmtId="0" fontId="0" fillId="0" borderId="0" xfId="0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4" fontId="0" fillId="2" borderId="3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 applyAlignment="1">
      <alignment horizontal="center"/>
    </xf>
    <xf numFmtId="4" fontId="0" fillId="2" borderId="5" xfId="0" applyNumberFormat="1" applyFill="1" applyBorder="1"/>
    <xf numFmtId="0" fontId="0" fillId="2" borderId="6" xfId="0" applyFill="1" applyBorder="1"/>
    <xf numFmtId="0" fontId="0" fillId="0" borderId="0" xfId="0" applyAlignment="1"/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2" xfId="0" applyFont="1" applyBorder="1" applyAlignment="1">
      <alignment vertical="top"/>
    </xf>
    <xf numFmtId="49" fontId="0" fillId="0" borderId="3" xfId="0" applyNumberFormat="1" applyBorder="1" applyAlignment="1">
      <alignment vertical="top"/>
    </xf>
    <xf numFmtId="0" fontId="0" fillId="2" borderId="2" xfId="0" applyFill="1" applyBorder="1" applyAlignment="1">
      <alignment vertical="top"/>
    </xf>
    <xf numFmtId="49" fontId="0" fillId="2" borderId="3" xfId="0" applyNumberFormat="1" applyFill="1" applyBorder="1" applyAlignment="1">
      <alignment vertical="top"/>
    </xf>
    <xf numFmtId="49" fontId="0" fillId="0" borderId="0" xfId="0" applyNumberFormat="1" applyAlignment="1">
      <alignment vertical="top"/>
    </xf>
    <xf numFmtId="0" fontId="0" fillId="2" borderId="5" xfId="0" applyFill="1" applyBorder="1" applyAlignment="1">
      <alignment vertical="top"/>
    </xf>
    <xf numFmtId="49" fontId="0" fillId="2" borderId="5" xfId="0" applyNumberFormat="1" applyFill="1" applyBorder="1" applyAlignment="1">
      <alignment vertical="top"/>
    </xf>
    <xf numFmtId="4" fontId="0" fillId="0" borderId="0" xfId="0" applyNumberFormat="1" applyAlignment="1">
      <alignment vertical="top"/>
    </xf>
    <xf numFmtId="0" fontId="0" fillId="2" borderId="2" xfId="0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49" fontId="0" fillId="2" borderId="7" xfId="0" applyNumberFormat="1" applyFill="1" applyBorder="1" applyAlignment="1">
      <alignment vertical="top"/>
    </xf>
    <xf numFmtId="49" fontId="0" fillId="2" borderId="2" xfId="0" applyNumberFormat="1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4" fontId="0" fillId="2" borderId="2" xfId="0" applyNumberFormat="1" applyFill="1" applyBorder="1" applyAlignment="1">
      <alignment vertical="top"/>
    </xf>
    <xf numFmtId="0" fontId="0" fillId="2" borderId="2" xfId="0" applyFill="1" applyBorder="1" applyAlignment="1">
      <alignment horizontal="center" vertical="top"/>
    </xf>
    <xf numFmtId="49" fontId="0" fillId="0" borderId="0" xfId="0" applyNumberFormat="1" applyAlignment="1">
      <alignment horizontal="left" vertical="top" wrapText="1"/>
    </xf>
    <xf numFmtId="0" fontId="11" fillId="2" borderId="7" xfId="0" applyFont="1" applyFill="1" applyBorder="1" applyAlignment="1">
      <alignment vertical="top"/>
    </xf>
    <xf numFmtId="49" fontId="11" fillId="2" borderId="3" xfId="0" applyNumberFormat="1" applyFont="1" applyFill="1" applyBorder="1" applyAlignment="1">
      <alignment vertical="top"/>
    </xf>
    <xf numFmtId="49" fontId="11" fillId="2" borderId="3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/>
    </xf>
    <xf numFmtId="4" fontId="11" fillId="2" borderId="3" xfId="0" applyNumberFormat="1" applyFont="1" applyFill="1" applyBorder="1" applyAlignment="1">
      <alignment vertical="top"/>
    </xf>
    <xf numFmtId="0" fontId="11" fillId="2" borderId="3" xfId="0" applyFont="1" applyFill="1" applyBorder="1" applyAlignment="1">
      <alignment vertical="top"/>
    </xf>
    <xf numFmtId="4" fontId="11" fillId="2" borderId="4" xfId="0" applyNumberFormat="1" applyFont="1" applyFill="1" applyBorder="1" applyAlignment="1">
      <alignment vertical="top"/>
    </xf>
    <xf numFmtId="0" fontId="0" fillId="0" borderId="8" xfId="0" applyBorder="1"/>
    <xf numFmtId="0" fontId="0" fillId="0" borderId="12" xfId="0" applyBorder="1"/>
    <xf numFmtId="0" fontId="13" fillId="2" borderId="12" xfId="0" applyFont="1" applyFill="1" applyBorder="1" applyAlignment="1">
      <alignment horizontal="left" vertical="center" indent="1"/>
    </xf>
    <xf numFmtId="49" fontId="10" fillId="2" borderId="0" xfId="0" applyNumberFormat="1" applyFont="1" applyFill="1" applyBorder="1" applyAlignment="1">
      <alignment horizontal="left" vertical="center"/>
    </xf>
    <xf numFmtId="14" fontId="14" fillId="0" borderId="0" xfId="0" applyNumberFormat="1" applyFont="1" applyAlignment="1">
      <alignment horizontal="left"/>
    </xf>
    <xf numFmtId="0" fontId="0" fillId="2" borderId="12" xfId="0" applyFont="1" applyFill="1" applyBorder="1" applyAlignment="1">
      <alignment horizontal="left" vertical="center" indent="1"/>
    </xf>
    <xf numFmtId="0" fontId="11" fillId="2" borderId="0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left" vertical="center" indent="1"/>
    </xf>
    <xf numFmtId="0" fontId="0" fillId="2" borderId="16" xfId="0" applyFont="1" applyFill="1" applyBorder="1"/>
    <xf numFmtId="0" fontId="0" fillId="0" borderId="12" xfId="0" applyFont="1" applyBorder="1" applyAlignment="1">
      <alignment horizontal="left" vertical="center" indent="1"/>
    </xf>
    <xf numFmtId="49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/>
    <xf numFmtId="0" fontId="11" fillId="0" borderId="12" xfId="0" applyFont="1" applyBorder="1" applyAlignment="1">
      <alignment horizontal="left" vertical="center" indent="1"/>
    </xf>
    <xf numFmtId="0" fontId="11" fillId="0" borderId="15" xfId="0" applyFont="1" applyBorder="1" applyAlignment="1">
      <alignment horizontal="left" vertical="center" indent="1"/>
    </xf>
    <xf numFmtId="49" fontId="11" fillId="0" borderId="16" xfId="0" applyNumberFormat="1" applyFont="1" applyBorder="1" applyAlignment="1">
      <alignment horizontal="right" vertical="center"/>
    </xf>
    <xf numFmtId="49" fontId="11" fillId="0" borderId="16" xfId="0" applyNumberFormat="1" applyFont="1" applyBorder="1" applyAlignment="1">
      <alignment horizontal="left" vertical="center"/>
    </xf>
    <xf numFmtId="0" fontId="11" fillId="0" borderId="16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1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0" fillId="0" borderId="15" xfId="0" applyBorder="1" applyAlignment="1">
      <alignment horizontal="left" indent="1"/>
    </xf>
    <xf numFmtId="0" fontId="11" fillId="0" borderId="16" xfId="0" applyFont="1" applyBorder="1" applyAlignment="1">
      <alignment horizontal="right" vertical="center"/>
    </xf>
    <xf numFmtId="0" fontId="11" fillId="0" borderId="16" xfId="0" applyFont="1" applyFill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/>
    <xf numFmtId="0" fontId="0" fillId="0" borderId="16" xfId="0" applyBorder="1" applyAlignment="1">
      <alignment horizontal="right"/>
    </xf>
    <xf numFmtId="49" fontId="11" fillId="3" borderId="0" xfId="0" applyNumberFormat="1" applyFont="1" applyFill="1" applyBorder="1" applyAlignment="1" applyProtection="1">
      <alignment horizontal="left" vertical="center"/>
      <protection locked="0"/>
    </xf>
    <xf numFmtId="49" fontId="11" fillId="3" borderId="16" xfId="0" applyNumberFormat="1" applyFont="1" applyFill="1" applyBorder="1" applyAlignment="1" applyProtection="1">
      <alignment horizontal="right" vertical="center"/>
      <protection locked="0"/>
    </xf>
    <xf numFmtId="0" fontId="0" fillId="0" borderId="16" xfId="0" applyFont="1" applyBorder="1" applyAlignment="1">
      <alignment horizontal="right" vertical="center"/>
    </xf>
    <xf numFmtId="0" fontId="0" fillId="0" borderId="18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11" fillId="0" borderId="13" xfId="0" applyFont="1" applyFill="1" applyBorder="1" applyAlignment="1">
      <alignment horizontal="left" vertical="top"/>
    </xf>
    <xf numFmtId="0" fontId="11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Border="1" applyAlignment="1"/>
    <xf numFmtId="0" fontId="0" fillId="0" borderId="16" xfId="0" applyBorder="1" applyAlignment="1">
      <alignment horizontal="left"/>
    </xf>
    <xf numFmtId="49" fontId="0" fillId="0" borderId="12" xfId="0" applyNumberFormat="1" applyBorder="1"/>
    <xf numFmtId="49" fontId="0" fillId="0" borderId="19" xfId="0" applyNumberFormat="1" applyBorder="1" applyAlignment="1">
      <alignment horizontal="left" vertical="center" indent="1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11" fillId="0" borderId="19" xfId="0" applyFont="1" applyBorder="1" applyAlignment="1">
      <alignment horizontal="left" vertical="center" inden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/>
    <xf numFmtId="0" fontId="0" fillId="0" borderId="19" xfId="0" applyBorder="1" applyAlignment="1">
      <alignment horizontal="left" indent="1"/>
    </xf>
    <xf numFmtId="1" fontId="11" fillId="0" borderId="3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 indent="1"/>
    </xf>
    <xf numFmtId="0" fontId="11" fillId="0" borderId="3" xfId="0" applyFont="1" applyBorder="1" applyAlignment="1">
      <alignment vertical="center"/>
    </xf>
    <xf numFmtId="49" fontId="0" fillId="0" borderId="20" xfId="0" applyNumberFormat="1" applyFont="1" applyBorder="1" applyAlignment="1">
      <alignment horizontal="left" vertical="center"/>
    </xf>
    <xf numFmtId="0" fontId="0" fillId="0" borderId="19" xfId="0" applyBorder="1" applyAlignment="1">
      <alignment horizontal="left" vertical="center" indent="1"/>
    </xf>
    <xf numFmtId="1" fontId="11" fillId="0" borderId="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/>
    </xf>
    <xf numFmtId="0" fontId="0" fillId="0" borderId="16" xfId="0" applyBorder="1"/>
    <xf numFmtId="1" fontId="11" fillId="0" borderId="21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left" vertical="center" indent="1"/>
    </xf>
    <xf numFmtId="49" fontId="0" fillId="0" borderId="17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0" fontId="17" fillId="2" borderId="22" xfId="0" applyFont="1" applyFill="1" applyBorder="1" applyAlignment="1">
      <alignment horizontal="left" vertical="center" indent="1"/>
    </xf>
    <xf numFmtId="0" fontId="18" fillId="2" borderId="23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4" fontId="17" fillId="2" borderId="23" xfId="0" applyNumberFormat="1" applyFon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0" fontId="0" fillId="2" borderId="23" xfId="0" applyFill="1" applyBorder="1"/>
    <xf numFmtId="49" fontId="11" fillId="2" borderId="24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0" fontId="11" fillId="0" borderId="16" xfId="0" applyFont="1" applyBorder="1" applyAlignment="1">
      <alignment vertical="top"/>
    </xf>
    <xf numFmtId="14" fontId="11" fillId="0" borderId="16" xfId="0" applyNumberFormat="1" applyFont="1" applyBorder="1" applyAlignment="1">
      <alignment horizontal="center" vertical="top"/>
    </xf>
    <xf numFmtId="0" fontId="11" fillId="0" borderId="12" xfId="0" applyFont="1" applyBorder="1"/>
    <xf numFmtId="0" fontId="11" fillId="0" borderId="0" xfId="0" applyFont="1" applyBorder="1"/>
    <xf numFmtId="0" fontId="11" fillId="0" borderId="16" xfId="0" applyFont="1" applyBorder="1"/>
    <xf numFmtId="0" fontId="11" fillId="0" borderId="16" xfId="0" applyFont="1" applyBorder="1" applyAlignment="1"/>
    <xf numFmtId="0" fontId="11" fillId="0" borderId="1" xfId="0" applyFont="1" applyBorder="1" applyAlignment="1">
      <alignment horizontal="right"/>
    </xf>
    <xf numFmtId="0" fontId="11" fillId="0" borderId="0" xfId="0" applyFont="1"/>
    <xf numFmtId="0" fontId="0" fillId="0" borderId="0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2" borderId="6" xfId="0" applyNumberFormat="1" applyFont="1" applyFill="1" applyBorder="1" applyAlignment="1">
      <alignment vertical="center"/>
    </xf>
    <xf numFmtId="3" fontId="20" fillId="2" borderId="13" xfId="0" applyNumberFormat="1" applyFont="1" applyFill="1" applyBorder="1" applyAlignment="1">
      <alignment vertical="center"/>
    </xf>
    <xf numFmtId="3" fontId="20" fillId="2" borderId="13" xfId="0" applyNumberFormat="1" applyFont="1" applyFill="1" applyBorder="1" applyAlignment="1">
      <alignment vertical="center" wrapText="1"/>
    </xf>
    <xf numFmtId="3" fontId="21" fillId="2" borderId="5" xfId="0" applyNumberFormat="1" applyFont="1" applyFill="1" applyBorder="1" applyAlignment="1">
      <alignment horizontal="center" vertical="center" wrapText="1" shrinkToFit="1"/>
    </xf>
    <xf numFmtId="3" fontId="20" fillId="2" borderId="5" xfId="0" applyNumberFormat="1" applyFont="1" applyFill="1" applyBorder="1" applyAlignment="1">
      <alignment horizontal="center" vertical="center" wrapText="1" shrinkToFit="1"/>
    </xf>
    <xf numFmtId="3" fontId="20" fillId="2" borderId="5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/>
    <xf numFmtId="3" fontId="14" fillId="0" borderId="2" xfId="0" applyNumberFormat="1" applyFont="1" applyBorder="1" applyAlignment="1">
      <alignment horizontal="right" wrapText="1" shrinkToFit="1"/>
    </xf>
    <xf numFmtId="3" fontId="14" fillId="0" borderId="2" xfId="0" applyNumberFormat="1" applyFont="1" applyBorder="1" applyAlignment="1">
      <alignment horizontal="right" shrinkToFit="1"/>
    </xf>
    <xf numFmtId="3" fontId="0" fillId="0" borderId="2" xfId="0" applyNumberFormat="1" applyBorder="1" applyAlignment="1">
      <alignment shrinkToFit="1"/>
    </xf>
    <xf numFmtId="3" fontId="0" fillId="0" borderId="2" xfId="0" applyNumberFormat="1" applyBorder="1" applyAlignment="1"/>
    <xf numFmtId="3" fontId="0" fillId="4" borderId="29" xfId="0" applyNumberFormat="1" applyFill="1" applyBorder="1" applyAlignment="1">
      <alignment wrapText="1" shrinkToFit="1"/>
    </xf>
    <xf numFmtId="3" fontId="0" fillId="4" borderId="29" xfId="0" applyNumberFormat="1" applyFill="1" applyBorder="1" applyAlignment="1">
      <alignment shrinkToFit="1"/>
    </xf>
    <xf numFmtId="3" fontId="0" fillId="4" borderId="29" xfId="0" applyNumberFormat="1" applyFill="1" applyBorder="1" applyAlignment="1"/>
    <xf numFmtId="0" fontId="10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" fontId="20" fillId="0" borderId="29" xfId="0" applyNumberFormat="1" applyFont="1" applyBorder="1" applyAlignment="1">
      <alignment horizontal="center" vertical="center"/>
    </xf>
    <xf numFmtId="0" fontId="20" fillId="0" borderId="28" xfId="0" applyFont="1" applyBorder="1"/>
    <xf numFmtId="0" fontId="20" fillId="4" borderId="21" xfId="0" applyFont="1" applyFill="1" applyBorder="1"/>
    <xf numFmtId="0" fontId="20" fillId="4" borderId="16" xfId="0" applyFont="1" applyFill="1" applyBorder="1"/>
    <xf numFmtId="4" fontId="20" fillId="4" borderId="29" xfId="0" applyNumberFormat="1" applyFont="1" applyFill="1" applyBorder="1" applyAlignment="1">
      <alignment horizontal="center"/>
    </xf>
    <xf numFmtId="4" fontId="20" fillId="4" borderId="29" xfId="0" applyNumberFormat="1" applyFont="1" applyFill="1" applyBorder="1" applyAlignment="1"/>
    <xf numFmtId="4" fontId="0" fillId="0" borderId="0" xfId="0" applyNumberFormat="1" applyAlignment="1"/>
    <xf numFmtId="49" fontId="20" fillId="0" borderId="7" xfId="0" applyNumberFormat="1" applyFont="1" applyBorder="1" applyAlignment="1">
      <alignment vertical="center"/>
    </xf>
    <xf numFmtId="4" fontId="20" fillId="0" borderId="2" xfId="0" applyNumberFormat="1" applyFont="1" applyBorder="1" applyAlignment="1">
      <alignment vertical="center"/>
    </xf>
    <xf numFmtId="0" fontId="22" fillId="2" borderId="2" xfId="0" applyFont="1" applyFill="1" applyBorder="1" applyAlignment="1">
      <alignment horizontal="center" vertical="center" wrapText="1"/>
    </xf>
    <xf numFmtId="4" fontId="20" fillId="4" borderId="29" xfId="0" applyNumberFormat="1" applyFont="1" applyFill="1" applyBorder="1" applyAlignment="1"/>
    <xf numFmtId="0" fontId="22" fillId="2" borderId="5" xfId="0" applyFont="1" applyFill="1" applyBorder="1" applyAlignment="1">
      <alignment horizontal="center" vertical="center" wrapText="1"/>
    </xf>
    <xf numFmtId="4" fontId="20" fillId="0" borderId="2" xfId="0" applyNumberFormat="1" applyFont="1" applyBorder="1" applyAlignment="1">
      <alignment vertical="center"/>
    </xf>
    <xf numFmtId="49" fontId="11" fillId="3" borderId="0" xfId="0" applyNumberFormat="1" applyFont="1" applyFill="1" applyBorder="1" applyAlignment="1" applyProtection="1">
      <alignment horizontal="left" vertical="center"/>
      <protection locked="0"/>
    </xf>
    <xf numFmtId="0" fontId="13" fillId="2" borderId="6" xfId="0" applyFont="1" applyFill="1" applyBorder="1" applyAlignment="1">
      <alignment horizontal="left" vertical="center" indent="1"/>
    </xf>
    <xf numFmtId="49" fontId="10" fillId="2" borderId="13" xfId="0" applyNumberFormat="1" applyFont="1" applyFill="1" applyBorder="1" applyAlignment="1">
      <alignment horizontal="left" vertical="center"/>
    </xf>
    <xf numFmtId="0" fontId="0" fillId="2" borderId="21" xfId="0" applyFont="1" applyFill="1" applyBorder="1" applyAlignment="1">
      <alignment horizontal="left" vertical="center" indent="1"/>
    </xf>
    <xf numFmtId="0" fontId="11" fillId="2" borderId="16" xfId="0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 vertical="center" indent="1"/>
    </xf>
    <xf numFmtId="0" fontId="0" fillId="0" borderId="0" xfId="0" applyBorder="1" applyAlignment="1">
      <alignment horizontal="right" vertical="center"/>
    </xf>
    <xf numFmtId="49" fontId="11" fillId="0" borderId="32" xfId="0" applyNumberFormat="1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 indent="1"/>
    </xf>
    <xf numFmtId="0" fontId="11" fillId="0" borderId="21" xfId="0" applyFont="1" applyBorder="1" applyAlignment="1">
      <alignment horizontal="left" vertical="center" indent="1"/>
    </xf>
    <xf numFmtId="0" fontId="11" fillId="0" borderId="31" xfId="0" applyFont="1" applyBorder="1" applyAlignment="1">
      <alignment vertical="center"/>
    </xf>
    <xf numFmtId="0" fontId="0" fillId="0" borderId="28" xfId="0" applyBorder="1"/>
    <xf numFmtId="49" fontId="11" fillId="3" borderId="32" xfId="0" applyNumberFormat="1" applyFont="1" applyFill="1" applyBorder="1" applyAlignment="1" applyProtection="1">
      <alignment horizontal="left" vertical="center"/>
      <protection locked="0"/>
    </xf>
    <xf numFmtId="164" fontId="0" fillId="0" borderId="0" xfId="0" applyNumberFormat="1" applyBorder="1"/>
    <xf numFmtId="164" fontId="0" fillId="0" borderId="32" xfId="0" applyNumberFormat="1" applyBorder="1"/>
    <xf numFmtId="0" fontId="26" fillId="6" borderId="25" xfId="0" applyFont="1" applyFill="1" applyBorder="1" applyAlignment="1">
      <alignment horizontal="center" vertical="center"/>
    </xf>
    <xf numFmtId="49" fontId="10" fillId="0" borderId="33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left" vertical="center"/>
    </xf>
    <xf numFmtId="0" fontId="27" fillId="0" borderId="35" xfId="0" applyFont="1" applyFill="1" applyBorder="1"/>
    <xf numFmtId="0" fontId="0" fillId="0" borderId="35" xfId="0" applyFont="1" applyFill="1" applyBorder="1"/>
    <xf numFmtId="164" fontId="0" fillId="0" borderId="36" xfId="0" applyNumberFormat="1" applyFont="1" applyFill="1" applyBorder="1"/>
    <xf numFmtId="164" fontId="0" fillId="0" borderId="35" xfId="0" applyNumberFormat="1" applyFont="1" applyFill="1" applyBorder="1"/>
    <xf numFmtId="0" fontId="26" fillId="0" borderId="22" xfId="0" applyFont="1" applyBorder="1" applyAlignment="1">
      <alignment horizontal="center" vertical="center"/>
    </xf>
    <xf numFmtId="49" fontId="16" fillId="7" borderId="36" xfId="0" applyNumberFormat="1" applyFont="1" applyFill="1" applyBorder="1" applyAlignment="1">
      <alignment horizontal="center" vertical="center"/>
    </xf>
    <xf numFmtId="164" fontId="28" fillId="7" borderId="37" xfId="0" applyNumberFormat="1" applyFont="1" applyFill="1" applyBorder="1" applyAlignment="1">
      <alignment horizontal="center"/>
    </xf>
    <xf numFmtId="164" fontId="28" fillId="7" borderId="38" xfId="0" applyNumberFormat="1" applyFont="1" applyFill="1" applyBorder="1" applyAlignment="1">
      <alignment horizontal="center"/>
    </xf>
    <xf numFmtId="0" fontId="26" fillId="0" borderId="12" xfId="0" applyFont="1" applyBorder="1" applyAlignment="1">
      <alignment horizontal="center" vertical="center"/>
    </xf>
    <xf numFmtId="0" fontId="30" fillId="6" borderId="8" xfId="0" applyFont="1" applyFill="1" applyBorder="1" applyAlignment="1">
      <alignment horizontal="center"/>
    </xf>
    <xf numFmtId="0" fontId="30" fillId="6" borderId="40" xfId="0" applyFont="1" applyFill="1" applyBorder="1" applyAlignment="1">
      <alignment horizontal="center"/>
    </xf>
    <xf numFmtId="164" fontId="11" fillId="6" borderId="41" xfId="0" applyNumberFormat="1" applyFont="1" applyFill="1" applyBorder="1" applyAlignment="1">
      <alignment horizontal="right" vertical="center"/>
    </xf>
    <xf numFmtId="164" fontId="11" fillId="6" borderId="40" xfId="0" applyNumberFormat="1" applyFont="1" applyFill="1" applyBorder="1" applyAlignment="1">
      <alignment horizontal="right" vertical="center"/>
    </xf>
    <xf numFmtId="164" fontId="11" fillId="6" borderId="42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44" xfId="0" applyFont="1" applyFill="1" applyBorder="1" applyAlignment="1">
      <alignment horizontal="center" vertical="center"/>
    </xf>
    <xf numFmtId="164" fontId="0" fillId="0" borderId="45" xfId="0" applyNumberFormat="1" applyFont="1" applyFill="1" applyBorder="1"/>
    <xf numFmtId="164" fontId="0" fillId="0" borderId="46" xfId="0" applyNumberFormat="1" applyFont="1" applyFill="1" applyBorder="1"/>
    <xf numFmtId="49" fontId="30" fillId="7" borderId="22" xfId="0" applyNumberFormat="1" applyFont="1" applyFill="1" applyBorder="1" applyAlignment="1">
      <alignment vertical="center"/>
    </xf>
    <xf numFmtId="0" fontId="30" fillId="7" borderId="49" xfId="0" applyFont="1" applyFill="1" applyBorder="1" applyAlignment="1">
      <alignment wrapText="1"/>
    </xf>
    <xf numFmtId="164" fontId="30" fillId="7" borderId="49" xfId="0" applyNumberFormat="1" applyFont="1" applyFill="1" applyBorder="1"/>
    <xf numFmtId="164" fontId="30" fillId="7" borderId="34" xfId="0" applyNumberFormat="1" applyFont="1" applyFill="1" applyBorder="1"/>
    <xf numFmtId="0" fontId="0" fillId="0" borderId="28" xfId="0" applyBorder="1" applyAlignment="1"/>
    <xf numFmtId="0" fontId="0" fillId="0" borderId="50" xfId="0" applyBorder="1" applyAlignment="1"/>
    <xf numFmtId="0" fontId="0" fillId="0" borderId="0" xfId="0" applyAlignment="1">
      <alignment vertical="center"/>
    </xf>
    <xf numFmtId="0" fontId="27" fillId="7" borderId="49" xfId="0" applyFont="1" applyFill="1" applyBorder="1" applyAlignment="1">
      <alignment vertical="center"/>
    </xf>
    <xf numFmtId="164" fontId="27" fillId="7" borderId="49" xfId="0" applyNumberFormat="1" applyFont="1" applyFill="1" applyBorder="1" applyAlignment="1">
      <alignment vertical="center"/>
    </xf>
    <xf numFmtId="164" fontId="27" fillId="7" borderId="34" xfId="0" applyNumberFormat="1" applyFont="1" applyFill="1" applyBorder="1" applyAlignment="1">
      <alignment vertical="center"/>
    </xf>
    <xf numFmtId="0" fontId="0" fillId="0" borderId="28" xfId="0" applyBorder="1" applyAlignment="1">
      <alignment vertical="top"/>
    </xf>
    <xf numFmtId="0" fontId="0" fillId="0" borderId="21" xfId="0" applyBorder="1"/>
    <xf numFmtId="0" fontId="0" fillId="0" borderId="9" xfId="0" applyFill="1" applyBorder="1" applyAlignment="1">
      <alignment horizontal="left" vertical="center"/>
    </xf>
    <xf numFmtId="0" fontId="30" fillId="0" borderId="40" xfId="0" applyFont="1" applyFill="1" applyBorder="1" applyAlignment="1">
      <alignment horizontal="center" vertical="center"/>
    </xf>
    <xf numFmtId="0" fontId="30" fillId="0" borderId="4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49" fontId="25" fillId="2" borderId="13" xfId="0" applyNumberFormat="1" applyFont="1" applyFill="1" applyBorder="1" applyAlignment="1">
      <alignment horizontal="center" vertical="center" shrinkToFit="1"/>
    </xf>
    <xf numFmtId="0" fontId="25" fillId="2" borderId="13" xfId="0" applyFont="1" applyFill="1" applyBorder="1" applyAlignment="1">
      <alignment horizontal="center" vertical="center" shrinkToFit="1"/>
    </xf>
    <xf numFmtId="0" fontId="25" fillId="2" borderId="30" xfId="0" applyFont="1" applyFill="1" applyBorder="1" applyAlignment="1">
      <alignment horizontal="center" vertical="center" shrinkToFit="1"/>
    </xf>
    <xf numFmtId="49" fontId="16" fillId="2" borderId="16" xfId="0" applyNumberFormat="1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49" fontId="11" fillId="3" borderId="13" xfId="0" applyNumberFormat="1" applyFont="1" applyFill="1" applyBorder="1" applyAlignment="1" applyProtection="1">
      <alignment horizontal="left" vertical="center"/>
      <protection locked="0"/>
    </xf>
    <xf numFmtId="49" fontId="11" fillId="3" borderId="0" xfId="0" applyNumberFormat="1" applyFont="1" applyFill="1" applyBorder="1" applyAlignment="1" applyProtection="1">
      <alignment horizontal="left" vertical="center"/>
      <protection locked="0"/>
    </xf>
    <xf numFmtId="49" fontId="11" fillId="3" borderId="16" xfId="0" applyNumberFormat="1" applyFont="1" applyFill="1" applyBorder="1" applyAlignment="1" applyProtection="1">
      <alignment horizontal="left" vertical="center"/>
      <protection locked="0"/>
    </xf>
    <xf numFmtId="0" fontId="16" fillId="7" borderId="22" xfId="0" applyFont="1" applyFill="1" applyBorder="1" applyAlignment="1">
      <alignment horizontal="left" vertical="center" wrapText="1"/>
    </xf>
    <xf numFmtId="0" fontId="16" fillId="7" borderId="23" xfId="0" applyFont="1" applyFill="1" applyBorder="1" applyAlignment="1">
      <alignment horizontal="left" vertical="center" wrapText="1"/>
    </xf>
    <xf numFmtId="0" fontId="16" fillId="7" borderId="24" xfId="0" applyFont="1" applyFill="1" applyBorder="1" applyAlignment="1">
      <alignment horizontal="left" vertical="center" wrapText="1"/>
    </xf>
    <xf numFmtId="49" fontId="29" fillId="0" borderId="39" xfId="0" applyNumberFormat="1" applyFont="1" applyBorder="1" applyAlignment="1">
      <alignment horizontal="center" vertical="center"/>
    </xf>
    <xf numFmtId="0" fontId="0" fillId="0" borderId="43" xfId="0" applyBorder="1" applyAlignment="1"/>
    <xf numFmtId="0" fontId="0" fillId="0" borderId="47" xfId="0" applyBorder="1" applyAlignment="1"/>
    <xf numFmtId="0" fontId="30" fillId="6" borderId="22" xfId="0" applyFont="1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left" vertical="center"/>
    </xf>
    <xf numFmtId="0" fontId="27" fillId="7" borderId="23" xfId="0" applyFont="1" applyFill="1" applyBorder="1" applyAlignment="1">
      <alignment horizontal="left" vertical="center"/>
    </xf>
    <xf numFmtId="0" fontId="27" fillId="7" borderId="24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10" fillId="2" borderId="13" xfId="0" applyNumberFormat="1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49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1" fontId="0" fillId="0" borderId="16" xfId="0" applyNumberFormat="1" applyFont="1" applyBorder="1" applyAlignment="1">
      <alignment horizontal="right" indent="1"/>
    </xf>
    <xf numFmtId="0" fontId="0" fillId="0" borderId="16" xfId="0" applyFont="1" applyBorder="1" applyAlignment="1">
      <alignment horizontal="right" indent="1"/>
    </xf>
    <xf numFmtId="0" fontId="0" fillId="0" borderId="17" xfId="0" applyFont="1" applyBorder="1" applyAlignment="1">
      <alignment horizontal="right" indent="1"/>
    </xf>
    <xf numFmtId="4" fontId="15" fillId="0" borderId="7" xfId="0" applyNumberFormat="1" applyFont="1" applyBorder="1" applyAlignment="1">
      <alignment horizontal="right" vertical="center" indent="1"/>
    </xf>
    <xf numFmtId="4" fontId="15" fillId="0" borderId="4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3" fontId="0" fillId="0" borderId="3" xfId="0" applyNumberFormat="1" applyBorder="1"/>
    <xf numFmtId="3" fontId="0" fillId="0" borderId="3" xfId="0" applyNumberFormat="1" applyBorder="1" applyAlignment="1">
      <alignment wrapText="1"/>
    </xf>
    <xf numFmtId="4" fontId="16" fillId="0" borderId="7" xfId="0" applyNumberFormat="1" applyFont="1" applyBorder="1" applyAlignment="1">
      <alignment horizontal="right" vertical="center" indent="1"/>
    </xf>
    <xf numFmtId="4" fontId="16" fillId="0" borderId="4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7" xfId="0" applyNumberFormat="1" applyFont="1" applyBorder="1" applyAlignment="1">
      <alignment vertical="center"/>
    </xf>
    <xf numFmtId="4" fontId="16" fillId="0" borderId="3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4" fontId="16" fillId="0" borderId="16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2" fontId="19" fillId="2" borderId="23" xfId="0" applyNumberFormat="1" applyFont="1" applyFill="1" applyBorder="1" applyAlignment="1">
      <alignment horizontal="right" vertical="center"/>
    </xf>
    <xf numFmtId="4" fontId="19" fillId="2" borderId="23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" fontId="20" fillId="4" borderId="29" xfId="0" applyNumberFormat="1" applyFont="1" applyFill="1" applyBorder="1" applyAlignment="1"/>
    <xf numFmtId="3" fontId="0" fillId="4" borderId="7" xfId="0" applyNumberFormat="1" applyFill="1" applyBorder="1"/>
    <xf numFmtId="3" fontId="0" fillId="4" borderId="3" xfId="0" applyNumberFormat="1" applyFill="1" applyBorder="1"/>
    <xf numFmtId="3" fontId="0" fillId="4" borderId="4" xfId="0" applyNumberFormat="1" applyFill="1" applyBorder="1"/>
    <xf numFmtId="0" fontId="22" fillId="2" borderId="5" xfId="0" applyFont="1" applyFill="1" applyBorder="1" applyAlignment="1">
      <alignment horizontal="center" vertical="center" wrapText="1"/>
    </xf>
    <xf numFmtId="49" fontId="20" fillId="0" borderId="7" xfId="0" applyNumberFormat="1" applyFont="1" applyBorder="1" applyAlignment="1">
      <alignment vertical="center" wrapText="1"/>
    </xf>
    <xf numFmtId="49" fontId="20" fillId="0" borderId="3" xfId="0" applyNumberFormat="1" applyFont="1" applyBorder="1" applyAlignment="1">
      <alignment vertical="center" wrapText="1"/>
    </xf>
    <xf numFmtId="4" fontId="20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" fontId="0" fillId="5" borderId="2" xfId="0" applyNumberFormat="1" applyFill="1" applyBorder="1" applyAlignment="1" applyProtection="1">
      <alignment vertical="top"/>
      <protection locked="0"/>
    </xf>
  </cellXfs>
  <cellStyles count="18">
    <cellStyle name="Normal" xfId="2"/>
    <cellStyle name="Normální" xfId="0" builtinId="0"/>
    <cellStyle name="Normální 10" xfId="16"/>
    <cellStyle name="Normální 11" xfId="17"/>
    <cellStyle name="normální 2" xfId="3"/>
    <cellStyle name="normální 2 2" xfId="4"/>
    <cellStyle name="normální 2 3" xfId="12"/>
    <cellStyle name="normální 2 4" xfId="10"/>
    <cellStyle name="Normální 3" xfId="1"/>
    <cellStyle name="Normální 3 2" xfId="13"/>
    <cellStyle name="normální 3 3" xfId="15"/>
    <cellStyle name="Normální 4" xfId="5"/>
    <cellStyle name="Normální 4 2" xfId="14"/>
    <cellStyle name="Normální 5" xfId="6"/>
    <cellStyle name="Normální 6" xfId="7"/>
    <cellStyle name="Normální 7" xfId="8"/>
    <cellStyle name="Normální 8" xfId="9"/>
    <cellStyle name="Normální 9" xfId="11"/>
  </cellStyles>
  <dxfs count="0"/>
  <tableStyles count="0" defaultTableStyle="TableStyleMedium2" defaultPivotStyle="PivotStyleLight16"/>
  <colors>
    <mruColors>
      <color rgb="FF0099CC"/>
      <color rgb="FF00CCFF"/>
      <color rgb="FF33CCFF"/>
      <color rgb="FF3399FF"/>
      <color rgb="FF0066FF"/>
      <color rgb="FF0000FF"/>
      <color rgb="FF0033CC"/>
      <color rgb="FF09EB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A-20-01%20M&#352;%20Dube&#269;/RPD/M&#352;%20Dube&#269;,%20SO%20104%20Oplocen&#237;%20-%20rozpo&#269;et%20arch.%20stav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76">
          <cell r="P76" t="e">
            <v>#REF!</v>
          </cell>
          <cell r="Q76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"/>
  <sheetViews>
    <sheetView view="pageBreakPreview" topLeftCell="B1" zoomScaleNormal="100" zoomScaleSheetLayoutView="100" workbookViewId="0">
      <selection activeCell="D7" sqref="D7:G7"/>
    </sheetView>
  </sheetViews>
  <sheetFormatPr defaultRowHeight="15" x14ac:dyDescent="0.25"/>
  <cols>
    <col min="1" max="1" width="28" hidden="1" customWidth="1"/>
    <col min="2" max="2" width="7.85546875" customWidth="1"/>
    <col min="3" max="3" width="7.7109375" customWidth="1"/>
    <col min="4" max="4" width="21.28515625" customWidth="1"/>
    <col min="5" max="5" width="9.28515625" customWidth="1"/>
    <col min="6" max="6" width="33.28515625" customWidth="1"/>
    <col min="7" max="9" width="18.5703125" style="207" customWidth="1"/>
  </cols>
  <sheetData>
    <row r="1" spans="1:10" ht="36.75" customHeight="1" x14ac:dyDescent="0.25">
      <c r="B1" s="227" t="s">
        <v>211</v>
      </c>
      <c r="C1" s="228"/>
      <c r="D1" s="228"/>
      <c r="E1" s="228"/>
      <c r="F1" s="228"/>
      <c r="G1" s="228"/>
      <c r="H1" s="228"/>
      <c r="I1" s="229"/>
    </row>
    <row r="2" spans="1:10" ht="22.5" customHeight="1" x14ac:dyDescent="0.25">
      <c r="B2" s="176" t="s">
        <v>19</v>
      </c>
      <c r="C2" s="177"/>
      <c r="D2" s="230" t="s">
        <v>65</v>
      </c>
      <c r="E2" s="231"/>
      <c r="F2" s="231"/>
      <c r="G2" s="231"/>
      <c r="H2" s="231"/>
      <c r="I2" s="232"/>
    </row>
    <row r="3" spans="1:10" ht="19.5" customHeight="1" x14ac:dyDescent="0.25">
      <c r="B3" s="178" t="s">
        <v>212</v>
      </c>
      <c r="C3" s="179"/>
      <c r="D3" s="233" t="s">
        <v>213</v>
      </c>
      <c r="E3" s="234"/>
      <c r="F3" s="234"/>
      <c r="G3" s="234"/>
      <c r="H3" s="234"/>
      <c r="I3" s="235"/>
    </row>
    <row r="4" spans="1:10" ht="15.75" customHeight="1" x14ac:dyDescent="0.25">
      <c r="B4" s="180" t="s">
        <v>22</v>
      </c>
      <c r="C4" s="2"/>
      <c r="D4" s="60"/>
      <c r="E4" s="61"/>
      <c r="F4" s="61"/>
      <c r="G4" s="61"/>
      <c r="H4" s="181" t="s">
        <v>214</v>
      </c>
      <c r="I4" s="182"/>
    </row>
    <row r="5" spans="1:10" x14ac:dyDescent="0.25">
      <c r="B5" s="183"/>
      <c r="C5" s="61"/>
      <c r="D5" s="60"/>
      <c r="E5" s="61"/>
      <c r="F5" s="61"/>
      <c r="G5" s="61"/>
      <c r="H5" s="181" t="s">
        <v>215</v>
      </c>
      <c r="I5" s="182"/>
    </row>
    <row r="6" spans="1:10" x14ac:dyDescent="0.25">
      <c r="B6" s="184"/>
      <c r="C6" s="66"/>
      <c r="D6" s="67"/>
      <c r="E6" s="68"/>
      <c r="F6" s="68"/>
      <c r="G6" s="68"/>
      <c r="H6" s="78" t="s">
        <v>216</v>
      </c>
      <c r="I6" s="185"/>
    </row>
    <row r="7" spans="1:10" x14ac:dyDescent="0.25">
      <c r="B7" s="180" t="s">
        <v>29</v>
      </c>
      <c r="C7" s="2"/>
      <c r="D7" s="236"/>
      <c r="E7" s="236"/>
      <c r="F7" s="236"/>
      <c r="G7" s="236"/>
      <c r="H7" s="73" t="s">
        <v>27</v>
      </c>
      <c r="I7" s="187"/>
    </row>
    <row r="8" spans="1:10" x14ac:dyDescent="0.25">
      <c r="B8" s="183"/>
      <c r="C8" s="61"/>
      <c r="D8" s="237"/>
      <c r="E8" s="237"/>
      <c r="F8" s="237"/>
      <c r="G8" s="237"/>
      <c r="H8" s="73" t="s">
        <v>28</v>
      </c>
      <c r="I8" s="187"/>
    </row>
    <row r="9" spans="1:10" x14ac:dyDescent="0.25">
      <c r="B9" s="184"/>
      <c r="C9" s="82"/>
      <c r="D9" s="238"/>
      <c r="E9" s="238"/>
      <c r="F9" s="238"/>
      <c r="G9" s="238"/>
      <c r="H9" s="83"/>
      <c r="I9" s="185"/>
    </row>
    <row r="10" spans="1:10" ht="15.75" thickBot="1" x14ac:dyDescent="0.3">
      <c r="B10" s="186"/>
      <c r="C10" s="2"/>
      <c r="D10" s="2"/>
      <c r="E10" s="2"/>
      <c r="F10" s="2"/>
      <c r="G10" s="188"/>
      <c r="H10" s="188"/>
      <c r="I10" s="189"/>
    </row>
    <row r="11" spans="1:10" ht="30" customHeight="1" thickBot="1" x14ac:dyDescent="0.3">
      <c r="A11" s="190" t="s">
        <v>217</v>
      </c>
      <c r="B11" s="191" t="s">
        <v>217</v>
      </c>
      <c r="C11" s="192" t="s">
        <v>218</v>
      </c>
      <c r="D11" s="193"/>
      <c r="E11" s="193"/>
      <c r="F11" s="194"/>
      <c r="G11" s="195"/>
      <c r="H11" s="195"/>
      <c r="I11" s="196"/>
    </row>
    <row r="12" spans="1:10" ht="30" customHeight="1" thickBot="1" x14ac:dyDescent="0.3">
      <c r="A12" s="197"/>
      <c r="B12" s="198" t="s">
        <v>219</v>
      </c>
      <c r="C12" s="239" t="s">
        <v>220</v>
      </c>
      <c r="D12" s="240"/>
      <c r="E12" s="240"/>
      <c r="F12" s="241"/>
      <c r="G12" s="199" t="s">
        <v>221</v>
      </c>
      <c r="H12" s="199" t="s">
        <v>222</v>
      </c>
      <c r="I12" s="200" t="s">
        <v>223</v>
      </c>
    </row>
    <row r="13" spans="1:10" ht="32.25" customHeight="1" thickBot="1" x14ac:dyDescent="0.3">
      <c r="A13" s="201"/>
      <c r="B13" s="242"/>
      <c r="C13" s="245" t="s">
        <v>224</v>
      </c>
      <c r="D13" s="246"/>
      <c r="E13" s="202"/>
      <c r="F13" s="203"/>
      <c r="G13" s="204">
        <f>G15+G17</f>
        <v>0</v>
      </c>
      <c r="H13" s="205">
        <f>H15+H17</f>
        <v>0</v>
      </c>
      <c r="I13" s="206">
        <f>I15+I17</f>
        <v>0</v>
      </c>
      <c r="J13" s="207"/>
    </row>
    <row r="14" spans="1:10" ht="16.5" customHeight="1" thickBot="1" x14ac:dyDescent="0.3">
      <c r="A14" s="51"/>
      <c r="B14" s="243"/>
      <c r="C14" s="224" t="s">
        <v>225</v>
      </c>
      <c r="D14" s="226" t="s">
        <v>226</v>
      </c>
      <c r="E14" s="208" t="s">
        <v>227</v>
      </c>
      <c r="F14" s="223" t="s">
        <v>64</v>
      </c>
      <c r="G14" s="209">
        <f>'SO 01 Pol'!G76</f>
        <v>0</v>
      </c>
      <c r="H14" s="210">
        <f>G14*0.21</f>
        <v>0</v>
      </c>
      <c r="I14" s="210">
        <f t="shared" ref="I14" si="0">G14*1.21</f>
        <v>0</v>
      </c>
      <c r="J14" s="207"/>
    </row>
    <row r="15" spans="1:10" ht="16.5" customHeight="1" thickBot="1" x14ac:dyDescent="0.3">
      <c r="A15" s="51"/>
      <c r="B15" s="244"/>
      <c r="C15" s="225"/>
      <c r="D15" s="225"/>
      <c r="E15" s="211"/>
      <c r="F15" s="212" t="s">
        <v>228</v>
      </c>
      <c r="G15" s="213">
        <f>SUM(G14:G14)</f>
        <v>0</v>
      </c>
      <c r="H15" s="213">
        <f>SUM(H14:H14)</f>
        <v>0</v>
      </c>
      <c r="I15" s="214">
        <f>SUM(I14:I14)</f>
        <v>0</v>
      </c>
      <c r="J15" s="207"/>
    </row>
    <row r="16" spans="1:10" ht="16.5" customHeight="1" thickBot="1" x14ac:dyDescent="0.3">
      <c r="A16" s="51"/>
      <c r="B16" s="215"/>
      <c r="C16" s="224" t="s">
        <v>229</v>
      </c>
      <c r="D16" s="226" t="s">
        <v>230</v>
      </c>
      <c r="E16" s="208" t="s">
        <v>227</v>
      </c>
      <c r="F16" s="223" t="s">
        <v>64</v>
      </c>
      <c r="G16" s="209">
        <f>'SO 02 Pol'!G57</f>
        <v>0</v>
      </c>
      <c r="H16" s="210">
        <f>G16*0.21</f>
        <v>0</v>
      </c>
      <c r="I16" s="210">
        <f t="shared" ref="I16" si="1">G16*1.21</f>
        <v>0</v>
      </c>
      <c r="J16" s="207"/>
    </row>
    <row r="17" spans="1:10" ht="16.5" customHeight="1" thickBot="1" x14ac:dyDescent="0.3">
      <c r="A17" s="134"/>
      <c r="B17" s="216"/>
      <c r="C17" s="225"/>
      <c r="D17" s="225"/>
      <c r="E17" s="211"/>
      <c r="F17" s="212" t="s">
        <v>231</v>
      </c>
      <c r="G17" s="213">
        <f>SUM(G16:G16)</f>
        <v>0</v>
      </c>
      <c r="H17" s="213">
        <f>SUM(H16:H16)</f>
        <v>0</v>
      </c>
      <c r="I17" s="214">
        <f>SUM(I16:I16)</f>
        <v>0</v>
      </c>
      <c r="J17" s="207"/>
    </row>
    <row r="18" spans="1:10" ht="15.75" thickBot="1" x14ac:dyDescent="0.3">
      <c r="B18" s="186"/>
      <c r="C18" s="2"/>
      <c r="D18" s="2"/>
      <c r="E18" s="2"/>
      <c r="F18" s="2"/>
      <c r="G18" s="188"/>
      <c r="H18" s="188"/>
      <c r="I18" s="189"/>
      <c r="J18" s="207"/>
    </row>
    <row r="19" spans="1:10" s="217" customFormat="1" ht="29.25" customHeight="1" thickBot="1" x14ac:dyDescent="0.3">
      <c r="B19" s="247" t="s">
        <v>232</v>
      </c>
      <c r="C19" s="248"/>
      <c r="D19" s="248"/>
      <c r="E19" s="249"/>
      <c r="F19" s="218"/>
      <c r="G19" s="219">
        <f>G15+G17</f>
        <v>0</v>
      </c>
      <c r="H19" s="219">
        <f>H15+H17</f>
        <v>0</v>
      </c>
      <c r="I19" s="220">
        <f>I15+I17</f>
        <v>0</v>
      </c>
      <c r="J19" s="207"/>
    </row>
    <row r="20" spans="1:10" x14ac:dyDescent="0.25">
      <c r="B20" s="186"/>
      <c r="C20" s="2"/>
      <c r="D20" s="2"/>
      <c r="E20" s="2"/>
      <c r="F20" s="2"/>
      <c r="G20" s="188"/>
      <c r="H20" s="188"/>
      <c r="I20" s="189"/>
    </row>
    <row r="21" spans="1:10" ht="40.5" customHeight="1" x14ac:dyDescent="0.25">
      <c r="B21" s="221" t="s">
        <v>233</v>
      </c>
      <c r="C21" s="2"/>
      <c r="D21" s="250" t="s">
        <v>234</v>
      </c>
      <c r="E21" s="250"/>
      <c r="F21" s="250"/>
      <c r="G21" s="250"/>
      <c r="H21" s="250"/>
      <c r="I21" s="251"/>
    </row>
    <row r="22" spans="1:10" ht="28.5" customHeight="1" x14ac:dyDescent="0.25">
      <c r="B22" s="186"/>
      <c r="C22" s="2"/>
      <c r="D22" s="250" t="s">
        <v>235</v>
      </c>
      <c r="E22" s="250"/>
      <c r="F22" s="250"/>
      <c r="G22" s="250"/>
      <c r="H22" s="250"/>
      <c r="I22" s="251"/>
    </row>
    <row r="23" spans="1:10" ht="13.5" customHeight="1" x14ac:dyDescent="0.25">
      <c r="B23" s="186"/>
      <c r="C23" s="2"/>
      <c r="D23" s="250" t="s">
        <v>236</v>
      </c>
      <c r="E23" s="250"/>
      <c r="F23" s="250"/>
      <c r="G23" s="250"/>
      <c r="H23" s="250"/>
      <c r="I23" s="251"/>
    </row>
    <row r="24" spans="1:10" ht="13.5" customHeight="1" x14ac:dyDescent="0.25">
      <c r="B24" s="222"/>
      <c r="C24" s="107"/>
      <c r="D24" s="252" t="s">
        <v>237</v>
      </c>
      <c r="E24" s="252"/>
      <c r="F24" s="252"/>
      <c r="G24" s="252"/>
      <c r="H24" s="252"/>
      <c r="I24" s="253"/>
    </row>
  </sheetData>
  <sheetProtection algorithmName="SHA-512" hashValue="WYD/yYuFKZgqfKE0ecnGE/FE5h9o7R9lVPJo9/9QLFcx64EC3ojzVfef470S/u3rFGsGIwT5hVJTQfvGWZkvkg==" saltValue="uxdNr5lDGzHseoQ6WTXJBA==" spinCount="100000" sheet="1" objects="1" scenarios="1" selectLockedCells="1"/>
  <protectedRanges>
    <protectedRange sqref="D7:G9 C9 I7:I8" name="Oblast1"/>
  </protectedRanges>
  <mergeCells count="18">
    <mergeCell ref="B19:E19"/>
    <mergeCell ref="D21:I21"/>
    <mergeCell ref="D22:I22"/>
    <mergeCell ref="D23:I23"/>
    <mergeCell ref="D24:I24"/>
    <mergeCell ref="C16:C17"/>
    <mergeCell ref="D16:D17"/>
    <mergeCell ref="B1:I1"/>
    <mergeCell ref="D2:I2"/>
    <mergeCell ref="D3:I3"/>
    <mergeCell ref="D7:G7"/>
    <mergeCell ref="D8:G8"/>
    <mergeCell ref="D9:G9"/>
    <mergeCell ref="C12:F12"/>
    <mergeCell ref="B13:B15"/>
    <mergeCell ref="C13:D13"/>
    <mergeCell ref="C14:C15"/>
    <mergeCell ref="D14:D15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9EB09"/>
  </sheetPr>
  <dimension ref="A1:O51"/>
  <sheetViews>
    <sheetView showGridLines="0" view="pageBreakPreview" topLeftCell="B16" zoomScale="85" zoomScaleNormal="100" zoomScaleSheetLayoutView="85" workbookViewId="0">
      <selection activeCell="D11" sqref="D11:G11"/>
    </sheetView>
  </sheetViews>
  <sheetFormatPr defaultColWidth="9" defaultRowHeight="15" x14ac:dyDescent="0.2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23" customWidth="1"/>
    <col min="8" max="8" width="12.7109375" customWidth="1"/>
    <col min="9" max="9" width="12.7109375" style="23" customWidth="1"/>
    <col min="10" max="10" width="6.7109375" style="23" customWidth="1"/>
    <col min="11" max="11" width="4.28515625" customWidth="1"/>
    <col min="12" max="15" width="10.7109375" customWidth="1"/>
  </cols>
  <sheetData>
    <row r="1" spans="1:15" ht="33.75" customHeight="1" x14ac:dyDescent="0.25">
      <c r="A1" s="50" t="s">
        <v>18</v>
      </c>
      <c r="B1" s="254" t="s">
        <v>238</v>
      </c>
      <c r="C1" s="255"/>
      <c r="D1" s="255"/>
      <c r="E1" s="255"/>
      <c r="F1" s="255"/>
      <c r="G1" s="255"/>
      <c r="H1" s="255"/>
      <c r="I1" s="255"/>
      <c r="J1" s="256"/>
    </row>
    <row r="2" spans="1:15" ht="23.25" customHeight="1" x14ac:dyDescent="0.25">
      <c r="A2" s="51"/>
      <c r="B2" s="52" t="s">
        <v>19</v>
      </c>
      <c r="C2" s="53"/>
      <c r="D2" s="257" t="s">
        <v>65</v>
      </c>
      <c r="E2" s="258"/>
      <c r="F2" s="258"/>
      <c r="G2" s="258"/>
      <c r="H2" s="258"/>
      <c r="I2" s="258"/>
      <c r="J2" s="259"/>
      <c r="O2" s="54"/>
    </row>
    <row r="3" spans="1:15" ht="23.25" customHeight="1" x14ac:dyDescent="0.25">
      <c r="A3" s="51"/>
      <c r="B3" s="55" t="s">
        <v>20</v>
      </c>
      <c r="C3" s="56"/>
      <c r="D3" s="260" t="s">
        <v>66</v>
      </c>
      <c r="E3" s="261"/>
      <c r="F3" s="261"/>
      <c r="G3" s="261"/>
      <c r="H3" s="261"/>
      <c r="I3" s="261"/>
      <c r="J3" s="262"/>
    </row>
    <row r="4" spans="1:15" ht="23.25" customHeight="1" x14ac:dyDescent="0.25">
      <c r="A4" s="51"/>
      <c r="B4" s="57" t="s">
        <v>21</v>
      </c>
      <c r="C4" s="58"/>
      <c r="D4" s="263" t="s">
        <v>64</v>
      </c>
      <c r="E4" s="264"/>
      <c r="F4" s="264"/>
      <c r="G4" s="264"/>
      <c r="H4" s="264"/>
      <c r="I4" s="264"/>
      <c r="J4" s="265"/>
    </row>
    <row r="5" spans="1:15" ht="24" customHeight="1" x14ac:dyDescent="0.25">
      <c r="A5" s="51"/>
      <c r="B5" s="59" t="s">
        <v>22</v>
      </c>
      <c r="C5" s="2"/>
      <c r="D5" s="60"/>
      <c r="E5" s="61"/>
      <c r="F5" s="61"/>
      <c r="G5" s="61"/>
      <c r="H5" s="62"/>
      <c r="I5" s="60"/>
      <c r="J5" s="63"/>
    </row>
    <row r="6" spans="1:15" ht="15.75" customHeight="1" x14ac:dyDescent="0.25">
      <c r="A6" s="51"/>
      <c r="B6" s="64"/>
      <c r="C6" s="61"/>
      <c r="D6" s="60"/>
      <c r="E6" s="61"/>
      <c r="F6" s="61"/>
      <c r="G6" s="61"/>
      <c r="H6" s="62"/>
      <c r="I6" s="60"/>
      <c r="J6" s="63"/>
    </row>
    <row r="7" spans="1:15" ht="15.75" customHeight="1" x14ac:dyDescent="0.25">
      <c r="A7" s="51"/>
      <c r="B7" s="65"/>
      <c r="C7" s="66"/>
      <c r="D7" s="67"/>
      <c r="E7" s="68"/>
      <c r="F7" s="68"/>
      <c r="G7" s="68"/>
      <c r="H7" s="69"/>
      <c r="I7" s="68"/>
      <c r="J7" s="70"/>
    </row>
    <row r="8" spans="1:15" ht="24" hidden="1" customHeight="1" x14ac:dyDescent="0.25">
      <c r="A8" s="51"/>
      <c r="B8" s="59" t="s">
        <v>26</v>
      </c>
      <c r="C8" s="2"/>
      <c r="D8" s="71"/>
      <c r="E8" s="2"/>
      <c r="F8" s="2"/>
      <c r="G8" s="72"/>
      <c r="H8" s="73" t="s">
        <v>27</v>
      </c>
      <c r="I8" s="74"/>
      <c r="J8" s="63"/>
    </row>
    <row r="9" spans="1:15" ht="15.75" hidden="1" customHeight="1" x14ac:dyDescent="0.25">
      <c r="A9" s="51"/>
      <c r="B9" s="51"/>
      <c r="C9" s="2"/>
      <c r="D9" s="71"/>
      <c r="E9" s="2"/>
      <c r="F9" s="2"/>
      <c r="G9" s="72"/>
      <c r="H9" s="73" t="s">
        <v>28</v>
      </c>
      <c r="I9" s="74"/>
      <c r="J9" s="63"/>
    </row>
    <row r="10" spans="1:15" ht="15.75" hidden="1" customHeight="1" x14ac:dyDescent="0.25">
      <c r="A10" s="51"/>
      <c r="B10" s="75"/>
      <c r="C10" s="76"/>
      <c r="D10" s="77"/>
      <c r="E10" s="78"/>
      <c r="F10" s="78"/>
      <c r="G10" s="79"/>
      <c r="H10" s="79"/>
      <c r="I10" s="80"/>
      <c r="J10" s="70"/>
    </row>
    <row r="11" spans="1:15" ht="24" customHeight="1" x14ac:dyDescent="0.25">
      <c r="A11" s="51"/>
      <c r="B11" s="59" t="s">
        <v>29</v>
      </c>
      <c r="C11" s="2"/>
      <c r="D11" s="236"/>
      <c r="E11" s="236"/>
      <c r="F11" s="236"/>
      <c r="G11" s="236"/>
      <c r="H11" s="73" t="s">
        <v>27</v>
      </c>
      <c r="I11" s="81"/>
      <c r="J11" s="63"/>
    </row>
    <row r="12" spans="1:15" ht="15.75" customHeight="1" x14ac:dyDescent="0.25">
      <c r="A12" s="51"/>
      <c r="B12" s="64"/>
      <c r="C12" s="61"/>
      <c r="D12" s="237"/>
      <c r="E12" s="237"/>
      <c r="F12" s="237"/>
      <c r="G12" s="237"/>
      <c r="H12" s="73" t="s">
        <v>28</v>
      </c>
      <c r="I12" s="81"/>
      <c r="J12" s="63"/>
    </row>
    <row r="13" spans="1:15" ht="15.75" customHeight="1" x14ac:dyDescent="0.25">
      <c r="A13" s="51"/>
      <c r="B13" s="65"/>
      <c r="C13" s="82"/>
      <c r="D13" s="238"/>
      <c r="E13" s="238"/>
      <c r="F13" s="238"/>
      <c r="G13" s="238"/>
      <c r="H13" s="83"/>
      <c r="I13" s="68"/>
      <c r="J13" s="70"/>
    </row>
    <row r="14" spans="1:15" ht="24" hidden="1" customHeight="1" x14ac:dyDescent="0.25">
      <c r="A14" s="51"/>
      <c r="B14" s="84" t="s">
        <v>30</v>
      </c>
      <c r="C14" s="85"/>
      <c r="D14" s="86"/>
      <c r="E14" s="87"/>
      <c r="F14" s="87"/>
      <c r="G14" s="87"/>
      <c r="H14" s="88"/>
      <c r="I14" s="87"/>
      <c r="J14" s="89"/>
    </row>
    <row r="15" spans="1:15" ht="32.25" customHeight="1" x14ac:dyDescent="0.25">
      <c r="A15" s="51"/>
      <c r="B15" s="75" t="s">
        <v>31</v>
      </c>
      <c r="C15" s="90"/>
      <c r="D15" s="79"/>
      <c r="E15" s="266"/>
      <c r="F15" s="266"/>
      <c r="G15" s="267"/>
      <c r="H15" s="267"/>
      <c r="I15" s="267" t="s">
        <v>10</v>
      </c>
      <c r="J15" s="268"/>
    </row>
    <row r="16" spans="1:15" ht="23.25" customHeight="1" x14ac:dyDescent="0.25">
      <c r="A16" s="91" t="s">
        <v>32</v>
      </c>
      <c r="B16" s="92" t="s">
        <v>32</v>
      </c>
      <c r="C16" s="93"/>
      <c r="D16" s="94"/>
      <c r="E16" s="269"/>
      <c r="F16" s="270"/>
      <c r="G16" s="269"/>
      <c r="H16" s="270"/>
      <c r="I16" s="269">
        <f>SUMIF(F47:F47,A16,I47:I47)+SUMIF(F47:F47,"PSU",I47:I47)</f>
        <v>0</v>
      </c>
      <c r="J16" s="271"/>
    </row>
    <row r="17" spans="1:10" ht="23.25" customHeight="1" x14ac:dyDescent="0.25">
      <c r="A17" s="91" t="s">
        <v>33</v>
      </c>
      <c r="B17" s="92" t="s">
        <v>33</v>
      </c>
      <c r="C17" s="93"/>
      <c r="D17" s="94"/>
      <c r="E17" s="269"/>
      <c r="F17" s="270"/>
      <c r="G17" s="269"/>
      <c r="H17" s="270"/>
      <c r="I17" s="269">
        <f>SUMIF(F47:F47,A17,I47:I47)</f>
        <v>0</v>
      </c>
      <c r="J17" s="271"/>
    </row>
    <row r="18" spans="1:10" ht="23.25" customHeight="1" x14ac:dyDescent="0.25">
      <c r="A18" s="91" t="s">
        <v>34</v>
      </c>
      <c r="B18" s="92" t="s">
        <v>34</v>
      </c>
      <c r="C18" s="93"/>
      <c r="D18" s="94"/>
      <c r="E18" s="269"/>
      <c r="F18" s="270"/>
      <c r="G18" s="269"/>
      <c r="H18" s="270"/>
      <c r="I18" s="269">
        <f>SUMIF(F47:F47,A18,I47:I47)</f>
        <v>0</v>
      </c>
      <c r="J18" s="271"/>
    </row>
    <row r="19" spans="1:10" ht="23.25" customHeight="1" x14ac:dyDescent="0.25">
      <c r="A19" s="91" t="s">
        <v>35</v>
      </c>
      <c r="B19" s="92" t="s">
        <v>36</v>
      </c>
      <c r="C19" s="93"/>
      <c r="D19" s="94"/>
      <c r="E19" s="269"/>
      <c r="F19" s="270"/>
      <c r="G19" s="269"/>
      <c r="H19" s="270"/>
      <c r="I19" s="269">
        <f>SUMIF(F47:F47,A19,I47:I47)</f>
        <v>0</v>
      </c>
      <c r="J19" s="271"/>
    </row>
    <row r="20" spans="1:10" ht="23.25" customHeight="1" x14ac:dyDescent="0.25">
      <c r="A20" s="91" t="s">
        <v>37</v>
      </c>
      <c r="B20" s="92" t="s">
        <v>38</v>
      </c>
      <c r="C20" s="93"/>
      <c r="D20" s="94"/>
      <c r="E20" s="269"/>
      <c r="F20" s="270"/>
      <c r="G20" s="269"/>
      <c r="H20" s="270"/>
      <c r="I20" s="269">
        <f>SUMIF(F47:F47,A20,I47:I47)</f>
        <v>0</v>
      </c>
      <c r="J20" s="271"/>
    </row>
    <row r="21" spans="1:10" ht="23.25" customHeight="1" x14ac:dyDescent="0.25">
      <c r="A21" s="51"/>
      <c r="B21" s="95" t="s">
        <v>10</v>
      </c>
      <c r="C21" s="96"/>
      <c r="D21" s="97"/>
      <c r="E21" s="274"/>
      <c r="F21" s="275"/>
      <c r="G21" s="274"/>
      <c r="H21" s="275"/>
      <c r="I21" s="274">
        <f>SUM(I16:J20)</f>
        <v>0</v>
      </c>
      <c r="J21" s="276"/>
    </row>
    <row r="22" spans="1:10" ht="33" customHeight="1" x14ac:dyDescent="0.25">
      <c r="A22" s="51"/>
      <c r="B22" s="98" t="s">
        <v>39</v>
      </c>
      <c r="C22" s="93"/>
      <c r="D22" s="94"/>
      <c r="E22" s="99"/>
      <c r="F22" s="100"/>
      <c r="G22" s="101"/>
      <c r="H22" s="101"/>
      <c r="I22" s="101"/>
      <c r="J22" s="102"/>
    </row>
    <row r="23" spans="1:10" ht="23.25" customHeight="1" x14ac:dyDescent="0.25">
      <c r="A23" s="51"/>
      <c r="B23" s="103" t="s">
        <v>40</v>
      </c>
      <c r="C23" s="93"/>
      <c r="D23" s="94"/>
      <c r="E23" s="104">
        <v>15</v>
      </c>
      <c r="F23" s="100" t="s">
        <v>41</v>
      </c>
      <c r="G23" s="277">
        <v>0</v>
      </c>
      <c r="H23" s="278"/>
      <c r="I23" s="278"/>
      <c r="J23" s="102" t="str">
        <f t="shared" ref="J23:J28" si="0">Mena</f>
        <v>CZK</v>
      </c>
    </row>
    <row r="24" spans="1:10" ht="23.25" customHeight="1" x14ac:dyDescent="0.25">
      <c r="A24" s="51"/>
      <c r="B24" s="103" t="s">
        <v>42</v>
      </c>
      <c r="C24" s="93"/>
      <c r="D24" s="94"/>
      <c r="E24" s="104">
        <f>SazbaDPH1</f>
        <v>15</v>
      </c>
      <c r="F24" s="100" t="s">
        <v>41</v>
      </c>
      <c r="G24" s="279">
        <f>ZakladDPHSni*SazbaDPH1/100</f>
        <v>0</v>
      </c>
      <c r="H24" s="280"/>
      <c r="I24" s="280"/>
      <c r="J24" s="102" t="str">
        <f t="shared" si="0"/>
        <v>CZK</v>
      </c>
    </row>
    <row r="25" spans="1:10" ht="23.25" customHeight="1" x14ac:dyDescent="0.25">
      <c r="A25" s="51"/>
      <c r="B25" s="103" t="s">
        <v>43</v>
      </c>
      <c r="C25" s="93"/>
      <c r="D25" s="94"/>
      <c r="E25" s="104">
        <v>21</v>
      </c>
      <c r="F25" s="100" t="s">
        <v>41</v>
      </c>
      <c r="G25" s="277">
        <f>I21</f>
        <v>0</v>
      </c>
      <c r="H25" s="278"/>
      <c r="I25" s="278"/>
      <c r="J25" s="102" t="str">
        <f t="shared" si="0"/>
        <v>CZK</v>
      </c>
    </row>
    <row r="26" spans="1:10" ht="23.25" customHeight="1" x14ac:dyDescent="0.25">
      <c r="A26" s="51"/>
      <c r="B26" s="105" t="s">
        <v>44</v>
      </c>
      <c r="C26" s="106"/>
      <c r="D26" s="107"/>
      <c r="E26" s="108">
        <f>SazbaDPH2</f>
        <v>21</v>
      </c>
      <c r="F26" s="109" t="s">
        <v>41</v>
      </c>
      <c r="G26" s="281">
        <f>ZakladDPHZakl*SazbaDPH2/100</f>
        <v>0</v>
      </c>
      <c r="H26" s="282"/>
      <c r="I26" s="282"/>
      <c r="J26" s="110" t="str">
        <f t="shared" si="0"/>
        <v>CZK</v>
      </c>
    </row>
    <row r="27" spans="1:10" ht="23.25" customHeight="1" thickBot="1" x14ac:dyDescent="0.3">
      <c r="A27" s="51"/>
      <c r="B27" s="111" t="s">
        <v>45</v>
      </c>
      <c r="C27" s="112"/>
      <c r="D27" s="113"/>
      <c r="E27" s="112"/>
      <c r="F27" s="114"/>
      <c r="G27" s="283">
        <f>0</f>
        <v>0</v>
      </c>
      <c r="H27" s="283"/>
      <c r="I27" s="283"/>
      <c r="J27" s="115" t="str">
        <f t="shared" si="0"/>
        <v>CZK</v>
      </c>
    </row>
    <row r="28" spans="1:10" ht="17.25" hidden="1" thickBot="1" x14ac:dyDescent="0.3">
      <c r="A28" s="51"/>
      <c r="B28" s="116" t="s">
        <v>46</v>
      </c>
      <c r="C28" s="117"/>
      <c r="D28" s="117"/>
      <c r="E28" s="118"/>
      <c r="F28" s="119"/>
      <c r="G28" s="284" t="e">
        <f>ZakladDPHSniVypocet+ZakladDPHZaklVypocet</f>
        <v>#REF!</v>
      </c>
      <c r="H28" s="284"/>
      <c r="I28" s="284"/>
      <c r="J28" s="120" t="str">
        <f t="shared" si="0"/>
        <v>CZK</v>
      </c>
    </row>
    <row r="29" spans="1:10" ht="27.75" customHeight="1" thickBot="1" x14ac:dyDescent="0.3">
      <c r="A29" s="51"/>
      <c r="B29" s="116" t="s">
        <v>47</v>
      </c>
      <c r="C29" s="121"/>
      <c r="D29" s="121"/>
      <c r="E29" s="121"/>
      <c r="F29" s="121"/>
      <c r="G29" s="285">
        <f>ZakladDPHSni+DPHSni+ZakladDPHZakl+DPHZakl+Zaokrouhleni</f>
        <v>0</v>
      </c>
      <c r="H29" s="285"/>
      <c r="I29" s="285"/>
      <c r="J29" s="122" t="s">
        <v>48</v>
      </c>
    </row>
    <row r="30" spans="1:10" ht="81" customHeight="1" x14ac:dyDescent="0.25">
      <c r="A30" s="51"/>
      <c r="B30" s="287" t="s">
        <v>210</v>
      </c>
      <c r="C30" s="288"/>
      <c r="D30" s="288"/>
      <c r="E30" s="288"/>
      <c r="F30" s="288"/>
      <c r="G30" s="288"/>
      <c r="H30" s="288"/>
      <c r="I30" s="288"/>
      <c r="J30" s="289"/>
    </row>
    <row r="31" spans="1:10" x14ac:dyDescent="0.25">
      <c r="A31" s="51"/>
      <c r="B31" s="51"/>
      <c r="C31" s="2"/>
      <c r="D31" s="2"/>
      <c r="E31" s="2"/>
      <c r="F31" s="2"/>
      <c r="G31" s="72"/>
      <c r="H31" s="2"/>
      <c r="I31" s="72"/>
      <c r="J31" s="123"/>
    </row>
    <row r="32" spans="1:10" x14ac:dyDescent="0.25">
      <c r="A32" s="51"/>
      <c r="B32" s="124"/>
      <c r="C32" s="62" t="s">
        <v>49</v>
      </c>
      <c r="D32" s="125"/>
      <c r="E32" s="125"/>
      <c r="F32" s="62" t="s">
        <v>50</v>
      </c>
      <c r="G32" s="125"/>
      <c r="H32" s="126">
        <f ca="1">TODAY()</f>
        <v>44692</v>
      </c>
      <c r="I32" s="125"/>
      <c r="J32" s="123"/>
    </row>
    <row r="33" spans="1:10" ht="47.25" customHeight="1" x14ac:dyDescent="0.25">
      <c r="A33" s="51"/>
      <c r="B33" s="51"/>
      <c r="C33" s="2"/>
      <c r="D33" s="2"/>
      <c r="E33" s="2"/>
      <c r="F33" s="2"/>
      <c r="G33" s="72"/>
      <c r="H33" s="2"/>
      <c r="I33" s="72"/>
      <c r="J33" s="123"/>
    </row>
    <row r="34" spans="1:10" s="132" customFormat="1" ht="12.75" x14ac:dyDescent="0.2">
      <c r="A34" s="127"/>
      <c r="B34" s="127"/>
      <c r="C34" s="128"/>
      <c r="D34" s="129"/>
      <c r="E34" s="129"/>
      <c r="F34" s="128"/>
      <c r="G34" s="130"/>
      <c r="H34" s="129"/>
      <c r="I34" s="130"/>
      <c r="J34" s="131"/>
    </row>
    <row r="35" spans="1:10" x14ac:dyDescent="0.25">
      <c r="A35" s="51"/>
      <c r="B35" s="51"/>
      <c r="C35" s="2"/>
      <c r="D35" s="286" t="s">
        <v>51</v>
      </c>
      <c r="E35" s="286"/>
      <c r="F35" s="2"/>
      <c r="G35" s="72"/>
      <c r="H35" s="133" t="s">
        <v>52</v>
      </c>
      <c r="I35" s="72"/>
      <c r="J35" s="123"/>
    </row>
    <row r="36" spans="1:10" ht="15.75" thickBot="1" x14ac:dyDescent="0.3">
      <c r="A36" s="134"/>
      <c r="B36" s="134"/>
      <c r="C36" s="135"/>
      <c r="D36" s="135"/>
      <c r="E36" s="135"/>
      <c r="F36" s="135"/>
      <c r="G36" s="136"/>
      <c r="H36" s="135"/>
      <c r="I36" s="136"/>
      <c r="J36" s="137"/>
    </row>
    <row r="37" spans="1:10" ht="18" hidden="1" x14ac:dyDescent="0.25">
      <c r="B37" s="138" t="s">
        <v>53</v>
      </c>
      <c r="C37" s="139"/>
      <c r="D37" s="139"/>
      <c r="E37" s="139"/>
      <c r="F37" s="140"/>
      <c r="G37" s="140"/>
      <c r="H37" s="140"/>
      <c r="I37" s="140"/>
      <c r="J37" s="139"/>
    </row>
    <row r="38" spans="1:10" ht="19.5" hidden="1" x14ac:dyDescent="0.25">
      <c r="A38" s="141" t="s">
        <v>54</v>
      </c>
      <c r="B38" s="142" t="s">
        <v>55</v>
      </c>
      <c r="C38" s="143" t="s">
        <v>56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57</v>
      </c>
      <c r="I38" s="146" t="s">
        <v>58</v>
      </c>
      <c r="J38" s="147" t="s">
        <v>41</v>
      </c>
    </row>
    <row r="39" spans="1:10" hidden="1" x14ac:dyDescent="0.25">
      <c r="A39" s="141">
        <v>1</v>
      </c>
      <c r="B39" s="148" t="s">
        <v>59</v>
      </c>
      <c r="C39" s="272" t="s">
        <v>60</v>
      </c>
      <c r="D39" s="273"/>
      <c r="E39" s="273"/>
      <c r="F39" s="149" t="e">
        <f>[1]Pol!P76</f>
        <v>#REF!</v>
      </c>
      <c r="G39" s="150" t="e">
        <f>[1]Pol!Q76</f>
        <v>#REF!</v>
      </c>
      <c r="H39" s="151" t="e">
        <f>(F39*SazbaDPH1/100)+(G39*SazbaDPH2/100)</f>
        <v>#REF!</v>
      </c>
      <c r="I39" s="151" t="e">
        <f>F39+G39+H39</f>
        <v>#REF!</v>
      </c>
      <c r="J39" s="152" t="e">
        <f>IF(CenaCelkemVypocet=0,"",I39/CenaCelkemVypocet*100)</f>
        <v>#REF!</v>
      </c>
    </row>
    <row r="40" spans="1:10" hidden="1" x14ac:dyDescent="0.25">
      <c r="A40" s="141"/>
      <c r="B40" s="291" t="s">
        <v>61</v>
      </c>
      <c r="C40" s="292"/>
      <c r="D40" s="292"/>
      <c r="E40" s="293"/>
      <c r="F40" s="153" t="e">
        <f>SUMIF(A39:A39,"=1",F39:F39)</f>
        <v>#REF!</v>
      </c>
      <c r="G40" s="154" t="e">
        <f>SUMIF(A39:A39,"=1",G39:G39)</f>
        <v>#REF!</v>
      </c>
      <c r="H40" s="154" t="e">
        <f>SUMIF(A39:A39,"=1",H39:H39)</f>
        <v>#REF!</v>
      </c>
      <c r="I40" s="154" t="e">
        <f>SUMIF(A39:A39,"=1",I39:I39)</f>
        <v>#REF!</v>
      </c>
      <c r="J40" s="155" t="e">
        <f>SUMIF(A39:A39,"=1",J39:J39)</f>
        <v>#REF!</v>
      </c>
    </row>
    <row r="44" spans="1:10" ht="15.75" x14ac:dyDescent="0.25">
      <c r="B44" s="156" t="s">
        <v>62</v>
      </c>
    </row>
    <row r="46" spans="1:10" ht="25.5" customHeight="1" x14ac:dyDescent="0.25">
      <c r="A46" s="157"/>
      <c r="B46" s="158" t="s">
        <v>55</v>
      </c>
      <c r="C46" s="158" t="s">
        <v>56</v>
      </c>
      <c r="D46" s="159"/>
      <c r="E46" s="159"/>
      <c r="F46" s="171" t="s">
        <v>63</v>
      </c>
      <c r="G46" s="160"/>
      <c r="H46" s="160"/>
      <c r="I46" s="294" t="s">
        <v>10</v>
      </c>
      <c r="J46" s="294"/>
    </row>
    <row r="47" spans="1:10" ht="25.5" customHeight="1" x14ac:dyDescent="0.25">
      <c r="A47" s="161"/>
      <c r="B47" s="169" t="s">
        <v>14</v>
      </c>
      <c r="C47" s="295" t="s">
        <v>15</v>
      </c>
      <c r="D47" s="296"/>
      <c r="E47" s="296"/>
      <c r="F47" s="162" t="s">
        <v>33</v>
      </c>
      <c r="G47" s="170"/>
      <c r="H47" s="170"/>
      <c r="I47" s="297">
        <f>'SO 01 Pol'!G8</f>
        <v>0</v>
      </c>
      <c r="J47" s="297"/>
    </row>
    <row r="48" spans="1:10" ht="25.5" customHeight="1" x14ac:dyDescent="0.25">
      <c r="A48" s="163"/>
      <c r="B48" s="164" t="s">
        <v>58</v>
      </c>
      <c r="C48" s="164"/>
      <c r="D48" s="165"/>
      <c r="E48" s="165"/>
      <c r="F48" s="166"/>
      <c r="G48" s="167"/>
      <c r="H48" s="167"/>
      <c r="I48" s="290">
        <f>SUM(I47:I47)</f>
        <v>0</v>
      </c>
      <c r="J48" s="290"/>
    </row>
    <row r="49" spans="6:10" x14ac:dyDescent="0.25">
      <c r="F49" s="1"/>
      <c r="G49" s="168"/>
      <c r="H49" s="1"/>
      <c r="I49" s="168"/>
      <c r="J49" s="168"/>
    </row>
    <row r="50" spans="6:10" x14ac:dyDescent="0.25">
      <c r="F50" s="1"/>
      <c r="G50" s="168"/>
      <c r="H50" s="1"/>
      <c r="I50" s="168"/>
      <c r="J50" s="168"/>
    </row>
    <row r="51" spans="6:10" x14ac:dyDescent="0.25">
      <c r="F51" s="1"/>
      <c r="G51" s="168"/>
      <c r="H51" s="1"/>
      <c r="I51" s="168"/>
      <c r="J51" s="168"/>
    </row>
  </sheetData>
  <sheetProtection algorithmName="SHA-512" hashValue="kQ6KfwMtEUwtO7YMZI057kqBQKrL7Bi9APVRhUyAQMQMxXLelEKGzmdAszZ8zFNQj0HLVsim9hdO9eYtpCjY4g==" saltValue="T71U9bHjVGbF2HBHVqdgYA==" spinCount="100000" sheet="1" objects="1" scenarios="1" selectLockedCells="1"/>
  <protectedRanges>
    <protectedRange sqref="I11:I12 D11:G13 C13" name="Oblast1"/>
  </protectedRanges>
  <mergeCells count="43">
    <mergeCell ref="I48:J48"/>
    <mergeCell ref="B40:E40"/>
    <mergeCell ref="I46:J46"/>
    <mergeCell ref="C47:E47"/>
    <mergeCell ref="I47:J47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B30:J30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showZeros="0" view="pageBreakPreview" zoomScale="70" zoomScaleNormal="100" zoomScaleSheetLayoutView="70" workbookViewId="0">
      <selection activeCell="F10" sqref="F10:F59"/>
    </sheetView>
  </sheetViews>
  <sheetFormatPr defaultRowHeight="15" x14ac:dyDescent="0.25"/>
  <cols>
    <col min="1" max="1" width="4.28515625" style="4" customWidth="1"/>
    <col min="2" max="2" width="14.42578125" style="4" customWidth="1"/>
    <col min="3" max="3" width="50.7109375" style="4" customWidth="1"/>
    <col min="4" max="4" width="4.5703125" style="25" customWidth="1"/>
    <col min="5" max="5" width="10.5703125" style="33" customWidth="1"/>
    <col min="6" max="6" width="11.42578125" style="4" customWidth="1"/>
    <col min="7" max="7" width="12.7109375" style="4" customWidth="1"/>
    <col min="8" max="8" width="9.140625" style="25"/>
    <col min="9" max="9" width="8.85546875" style="4" customWidth="1"/>
    <col min="10" max="16384" width="9.140625" style="4"/>
  </cols>
  <sheetData>
    <row r="1" spans="1:8" customFormat="1" ht="15.75" customHeight="1" x14ac:dyDescent="0.25">
      <c r="A1" s="298" t="s">
        <v>238</v>
      </c>
      <c r="B1" s="298"/>
      <c r="C1" s="298"/>
      <c r="D1" s="298"/>
      <c r="E1" s="298"/>
      <c r="F1" s="298"/>
      <c r="G1" s="298"/>
      <c r="H1" s="14"/>
    </row>
    <row r="2" spans="1:8" customFormat="1" ht="24.95" customHeight="1" x14ac:dyDescent="0.25">
      <c r="A2" s="26" t="s">
        <v>0</v>
      </c>
      <c r="B2" s="27"/>
      <c r="C2" s="299" t="s">
        <v>239</v>
      </c>
      <c r="D2" s="300"/>
      <c r="E2" s="300"/>
      <c r="F2" s="300"/>
      <c r="G2" s="301"/>
      <c r="H2" s="14"/>
    </row>
    <row r="3" spans="1:8" customFormat="1" ht="24.95" customHeight="1" x14ac:dyDescent="0.25">
      <c r="A3" s="26" t="s">
        <v>1</v>
      </c>
      <c r="B3" s="27"/>
      <c r="C3" s="299" t="s">
        <v>240</v>
      </c>
      <c r="D3" s="300"/>
      <c r="E3" s="300"/>
      <c r="F3" s="300"/>
      <c r="G3" s="301"/>
      <c r="H3" s="14"/>
    </row>
    <row r="4" spans="1:8" customFormat="1" ht="24.95" customHeight="1" x14ac:dyDescent="0.25">
      <c r="A4" s="26" t="s">
        <v>2</v>
      </c>
      <c r="B4" s="27"/>
      <c r="C4" s="299" t="s">
        <v>64</v>
      </c>
      <c r="D4" s="300"/>
      <c r="E4" s="300"/>
      <c r="F4" s="300"/>
      <c r="G4" s="301"/>
      <c r="H4" s="14"/>
    </row>
    <row r="5" spans="1:8" customFormat="1" x14ac:dyDescent="0.25">
      <c r="A5" s="28" t="s">
        <v>3</v>
      </c>
      <c r="B5" s="29"/>
      <c r="C5" s="29"/>
      <c r="D5" s="16"/>
      <c r="E5" s="17"/>
      <c r="F5" s="18"/>
      <c r="G5" s="19"/>
      <c r="H5" s="14"/>
    </row>
    <row r="6" spans="1:8" customFormat="1" x14ac:dyDescent="0.25">
      <c r="A6" s="4"/>
      <c r="B6" s="30"/>
      <c r="C6" s="30"/>
      <c r="D6" s="14"/>
      <c r="E6" s="1"/>
      <c r="H6" s="14"/>
    </row>
    <row r="7" spans="1:8" customFormat="1" ht="30" x14ac:dyDescent="0.25">
      <c r="A7" s="31" t="s">
        <v>4</v>
      </c>
      <c r="B7" s="32" t="s">
        <v>5</v>
      </c>
      <c r="C7" s="32" t="s">
        <v>6</v>
      </c>
      <c r="D7" s="20" t="s">
        <v>7</v>
      </c>
      <c r="E7" s="21" t="s">
        <v>8</v>
      </c>
      <c r="F7" s="22" t="s">
        <v>9</v>
      </c>
      <c r="G7" s="15" t="s">
        <v>10</v>
      </c>
      <c r="H7" s="34" t="s">
        <v>11</v>
      </c>
    </row>
    <row r="8" spans="1:8" customFormat="1" x14ac:dyDescent="0.25">
      <c r="A8" s="36" t="s">
        <v>13</v>
      </c>
      <c r="B8" s="37" t="s">
        <v>14</v>
      </c>
      <c r="C8" s="38" t="s">
        <v>15</v>
      </c>
      <c r="D8" s="39"/>
      <c r="E8" s="40"/>
      <c r="F8" s="40"/>
      <c r="G8" s="40">
        <f>SUM(G9:G73)</f>
        <v>0</v>
      </c>
      <c r="H8" s="41"/>
    </row>
    <row r="9" spans="1:8" x14ac:dyDescent="0.25">
      <c r="A9" s="3">
        <v>1</v>
      </c>
      <c r="B9" s="3" t="s">
        <v>68</v>
      </c>
      <c r="C9" s="5" t="s">
        <v>69</v>
      </c>
      <c r="D9" s="24" t="s">
        <v>12</v>
      </c>
      <c r="E9" s="6">
        <v>9</v>
      </c>
      <c r="F9" s="302"/>
      <c r="G9" s="6">
        <f>E9*F9</f>
        <v>0</v>
      </c>
      <c r="H9" s="35" t="s">
        <v>17</v>
      </c>
    </row>
    <row r="10" spans="1:8" x14ac:dyDescent="0.25">
      <c r="A10" s="3">
        <v>2</v>
      </c>
      <c r="B10" s="3" t="s">
        <v>70</v>
      </c>
      <c r="C10" s="5" t="s">
        <v>71</v>
      </c>
      <c r="D10" s="24" t="s">
        <v>12</v>
      </c>
      <c r="E10" s="6">
        <v>9</v>
      </c>
      <c r="F10" s="302"/>
      <c r="G10" s="6">
        <f t="shared" ref="G10:G71" si="0">E10*F10</f>
        <v>0</v>
      </c>
      <c r="H10" s="35" t="s">
        <v>17</v>
      </c>
    </row>
    <row r="11" spans="1:8" x14ac:dyDescent="0.25">
      <c r="A11" s="3">
        <v>3</v>
      </c>
      <c r="B11" s="3" t="s">
        <v>72</v>
      </c>
      <c r="C11" s="5" t="s">
        <v>73</v>
      </c>
      <c r="D11" s="24" t="s">
        <v>12</v>
      </c>
      <c r="E11" s="13">
        <v>30</v>
      </c>
      <c r="F11" s="302"/>
      <c r="G11" s="6">
        <f t="shared" si="0"/>
        <v>0</v>
      </c>
      <c r="H11" s="35" t="s">
        <v>17</v>
      </c>
    </row>
    <row r="12" spans="1:8" x14ac:dyDescent="0.25">
      <c r="A12" s="3">
        <v>4</v>
      </c>
      <c r="B12" s="3" t="s">
        <v>74</v>
      </c>
      <c r="C12" s="5" t="s">
        <v>75</v>
      </c>
      <c r="D12" s="24" t="s">
        <v>12</v>
      </c>
      <c r="E12" s="13">
        <v>64</v>
      </c>
      <c r="F12" s="302"/>
      <c r="G12" s="6">
        <f t="shared" si="0"/>
        <v>0</v>
      </c>
      <c r="H12" s="35" t="s">
        <v>17</v>
      </c>
    </row>
    <row r="13" spans="1:8" x14ac:dyDescent="0.25">
      <c r="A13" s="3">
        <v>5</v>
      </c>
      <c r="B13" s="3" t="s">
        <v>76</v>
      </c>
      <c r="C13" s="5" t="s">
        <v>77</v>
      </c>
      <c r="D13" s="24" t="s">
        <v>12</v>
      </c>
      <c r="E13" s="6">
        <v>93</v>
      </c>
      <c r="F13" s="302"/>
      <c r="G13" s="6">
        <f t="shared" si="0"/>
        <v>0</v>
      </c>
      <c r="H13" s="35" t="s">
        <v>17</v>
      </c>
    </row>
    <row r="14" spans="1:8" x14ac:dyDescent="0.25">
      <c r="A14" s="3">
        <v>6</v>
      </c>
      <c r="B14" s="3" t="s">
        <v>78</v>
      </c>
      <c r="C14" s="5" t="s">
        <v>77</v>
      </c>
      <c r="D14" s="24" t="s">
        <v>12</v>
      </c>
      <c r="E14" s="6">
        <v>65</v>
      </c>
      <c r="F14" s="302"/>
      <c r="G14" s="6">
        <f t="shared" si="0"/>
        <v>0</v>
      </c>
      <c r="H14" s="35" t="s">
        <v>17</v>
      </c>
    </row>
    <row r="15" spans="1:8" x14ac:dyDescent="0.25">
      <c r="A15" s="3">
        <v>7</v>
      </c>
      <c r="B15" s="3" t="s">
        <v>79</v>
      </c>
      <c r="C15" s="3" t="s">
        <v>80</v>
      </c>
      <c r="D15" s="24" t="s">
        <v>12</v>
      </c>
      <c r="E15" s="6">
        <v>16</v>
      </c>
      <c r="F15" s="302"/>
      <c r="G15" s="6">
        <f t="shared" si="0"/>
        <v>0</v>
      </c>
      <c r="H15" s="35" t="s">
        <v>17</v>
      </c>
    </row>
    <row r="16" spans="1:8" x14ac:dyDescent="0.25">
      <c r="A16" s="3">
        <v>8</v>
      </c>
      <c r="B16" s="3" t="s">
        <v>81</v>
      </c>
      <c r="C16" s="8" t="s">
        <v>82</v>
      </c>
      <c r="D16" s="24" t="s">
        <v>12</v>
      </c>
      <c r="E16" s="6">
        <v>8</v>
      </c>
      <c r="F16" s="302"/>
      <c r="G16" s="6">
        <f t="shared" si="0"/>
        <v>0</v>
      </c>
      <c r="H16" s="35" t="s">
        <v>17</v>
      </c>
    </row>
    <row r="17" spans="1:8" x14ac:dyDescent="0.25">
      <c r="A17" s="3">
        <v>9</v>
      </c>
      <c r="B17" s="3" t="s">
        <v>83</v>
      </c>
      <c r="C17" s="5" t="s">
        <v>84</v>
      </c>
      <c r="D17" s="24" t="s">
        <v>12</v>
      </c>
      <c r="E17" s="6">
        <v>7</v>
      </c>
      <c r="F17" s="302"/>
      <c r="G17" s="6">
        <f t="shared" si="0"/>
        <v>0</v>
      </c>
      <c r="H17" s="35" t="s">
        <v>17</v>
      </c>
    </row>
    <row r="18" spans="1:8" x14ac:dyDescent="0.25">
      <c r="A18" s="3">
        <v>10</v>
      </c>
      <c r="B18" s="3" t="s">
        <v>85</v>
      </c>
      <c r="C18" s="5" t="s">
        <v>86</v>
      </c>
      <c r="D18" s="24" t="s">
        <v>12</v>
      </c>
      <c r="E18" s="6">
        <v>1</v>
      </c>
      <c r="F18" s="302"/>
      <c r="G18" s="6">
        <f t="shared" si="0"/>
        <v>0</v>
      </c>
      <c r="H18" s="35" t="s">
        <v>17</v>
      </c>
    </row>
    <row r="19" spans="1:8" x14ac:dyDescent="0.25">
      <c r="A19" s="3">
        <v>11</v>
      </c>
      <c r="B19" s="3" t="s">
        <v>87</v>
      </c>
      <c r="C19" s="5" t="s">
        <v>86</v>
      </c>
      <c r="D19" s="24" t="s">
        <v>12</v>
      </c>
      <c r="E19" s="6">
        <v>1</v>
      </c>
      <c r="F19" s="302"/>
      <c r="G19" s="6">
        <f t="shared" si="0"/>
        <v>0</v>
      </c>
      <c r="H19" s="35" t="s">
        <v>17</v>
      </c>
    </row>
    <row r="20" spans="1:8" x14ac:dyDescent="0.25">
      <c r="A20" s="3">
        <v>12</v>
      </c>
      <c r="B20" s="3" t="s">
        <v>88</v>
      </c>
      <c r="C20" s="5" t="s">
        <v>86</v>
      </c>
      <c r="D20" s="24" t="s">
        <v>12</v>
      </c>
      <c r="E20" s="6">
        <v>1</v>
      </c>
      <c r="F20" s="302"/>
      <c r="G20" s="6">
        <f t="shared" si="0"/>
        <v>0</v>
      </c>
      <c r="H20" s="35" t="s">
        <v>17</v>
      </c>
    </row>
    <row r="21" spans="1:8" x14ac:dyDescent="0.25">
      <c r="A21" s="3">
        <v>13</v>
      </c>
      <c r="B21" s="3" t="s">
        <v>89</v>
      </c>
      <c r="C21" s="9" t="s">
        <v>90</v>
      </c>
      <c r="D21" s="24" t="s">
        <v>12</v>
      </c>
      <c r="E21" s="6">
        <v>8</v>
      </c>
      <c r="F21" s="302"/>
      <c r="G21" s="6">
        <f t="shared" si="0"/>
        <v>0</v>
      </c>
      <c r="H21" s="35" t="s">
        <v>17</v>
      </c>
    </row>
    <row r="22" spans="1:8" x14ac:dyDescent="0.25">
      <c r="A22" s="3">
        <v>14</v>
      </c>
      <c r="B22" s="3" t="s">
        <v>91</v>
      </c>
      <c r="C22" s="5" t="s">
        <v>69</v>
      </c>
      <c r="D22" s="24" t="s">
        <v>12</v>
      </c>
      <c r="E22" s="6">
        <v>8</v>
      </c>
      <c r="F22" s="302"/>
      <c r="G22" s="6">
        <f t="shared" si="0"/>
        <v>0</v>
      </c>
      <c r="H22" s="35" t="s">
        <v>17</v>
      </c>
    </row>
    <row r="23" spans="1:8" x14ac:dyDescent="0.25">
      <c r="A23" s="3">
        <v>15</v>
      </c>
      <c r="B23" s="3" t="s">
        <v>92</v>
      </c>
      <c r="C23" s="5" t="s">
        <v>93</v>
      </c>
      <c r="D23" s="24" t="s">
        <v>12</v>
      </c>
      <c r="E23" s="6">
        <v>8</v>
      </c>
      <c r="F23" s="302"/>
      <c r="G23" s="6">
        <f t="shared" si="0"/>
        <v>0</v>
      </c>
      <c r="H23" s="35" t="s">
        <v>17</v>
      </c>
    </row>
    <row r="24" spans="1:8" x14ac:dyDescent="0.25">
      <c r="A24" s="3">
        <v>16</v>
      </c>
      <c r="B24" s="3" t="s">
        <v>94</v>
      </c>
      <c r="C24" s="5" t="s">
        <v>95</v>
      </c>
      <c r="D24" s="24" t="s">
        <v>12</v>
      </c>
      <c r="E24" s="6">
        <v>13</v>
      </c>
      <c r="F24" s="302"/>
      <c r="G24" s="6">
        <f t="shared" si="0"/>
        <v>0</v>
      </c>
      <c r="H24" s="35" t="s">
        <v>17</v>
      </c>
    </row>
    <row r="25" spans="1:8" x14ac:dyDescent="0.25">
      <c r="A25" s="3">
        <v>17</v>
      </c>
      <c r="B25" s="3" t="s">
        <v>96</v>
      </c>
      <c r="C25" s="5" t="s">
        <v>97</v>
      </c>
      <c r="D25" s="24" t="s">
        <v>12</v>
      </c>
      <c r="E25" s="6">
        <v>7</v>
      </c>
      <c r="F25" s="302"/>
      <c r="G25" s="6">
        <f t="shared" si="0"/>
        <v>0</v>
      </c>
      <c r="H25" s="35" t="s">
        <v>17</v>
      </c>
    </row>
    <row r="26" spans="1:8" x14ac:dyDescent="0.25">
      <c r="A26" s="3">
        <v>18</v>
      </c>
      <c r="B26" s="3" t="s">
        <v>98</v>
      </c>
      <c r="C26" s="5" t="s">
        <v>97</v>
      </c>
      <c r="D26" s="24" t="s">
        <v>12</v>
      </c>
      <c r="E26" s="6">
        <v>3</v>
      </c>
      <c r="F26" s="302"/>
      <c r="G26" s="6">
        <f t="shared" si="0"/>
        <v>0</v>
      </c>
      <c r="H26" s="35" t="s">
        <v>17</v>
      </c>
    </row>
    <row r="27" spans="1:8" x14ac:dyDescent="0.25">
      <c r="A27" s="3">
        <v>19</v>
      </c>
      <c r="B27" s="3" t="s">
        <v>99</v>
      </c>
      <c r="C27" s="5" t="s">
        <v>100</v>
      </c>
      <c r="D27" s="24" t="s">
        <v>12</v>
      </c>
      <c r="E27" s="6">
        <v>2</v>
      </c>
      <c r="F27" s="302"/>
      <c r="G27" s="6">
        <f t="shared" si="0"/>
        <v>0</v>
      </c>
      <c r="H27" s="35" t="s">
        <v>17</v>
      </c>
    </row>
    <row r="28" spans="1:8" x14ac:dyDescent="0.25">
      <c r="A28" s="3">
        <v>20</v>
      </c>
      <c r="B28" s="3" t="s">
        <v>101</v>
      </c>
      <c r="C28" s="5" t="s">
        <v>102</v>
      </c>
      <c r="D28" s="24" t="s">
        <v>12</v>
      </c>
      <c r="E28" s="6">
        <v>2</v>
      </c>
      <c r="F28" s="302"/>
      <c r="G28" s="6">
        <f t="shared" si="0"/>
        <v>0</v>
      </c>
      <c r="H28" s="35" t="s">
        <v>17</v>
      </c>
    </row>
    <row r="29" spans="1:8" x14ac:dyDescent="0.25">
      <c r="A29" s="3">
        <v>21</v>
      </c>
      <c r="B29" s="3" t="s">
        <v>103</v>
      </c>
      <c r="C29" s="5" t="s">
        <v>104</v>
      </c>
      <c r="D29" s="24" t="s">
        <v>12</v>
      </c>
      <c r="E29" s="6">
        <v>2</v>
      </c>
      <c r="F29" s="302"/>
      <c r="G29" s="6">
        <f t="shared" si="0"/>
        <v>0</v>
      </c>
      <c r="H29" s="35" t="s">
        <v>17</v>
      </c>
    </row>
    <row r="30" spans="1:8" x14ac:dyDescent="0.25">
      <c r="A30" s="3">
        <v>22</v>
      </c>
      <c r="B30" s="3" t="s">
        <v>105</v>
      </c>
      <c r="C30" s="5" t="s">
        <v>95</v>
      </c>
      <c r="D30" s="24" t="s">
        <v>12</v>
      </c>
      <c r="E30" s="6">
        <v>2</v>
      </c>
      <c r="F30" s="302"/>
      <c r="G30" s="6">
        <f t="shared" si="0"/>
        <v>0</v>
      </c>
      <c r="H30" s="35" t="s">
        <v>17</v>
      </c>
    </row>
    <row r="31" spans="1:8" x14ac:dyDescent="0.25">
      <c r="A31" s="3">
        <v>23</v>
      </c>
      <c r="B31" s="3" t="s">
        <v>106</v>
      </c>
      <c r="C31" s="5" t="s">
        <v>107</v>
      </c>
      <c r="D31" s="24" t="s">
        <v>12</v>
      </c>
      <c r="E31" s="6">
        <v>4</v>
      </c>
      <c r="F31" s="302"/>
      <c r="G31" s="6">
        <f t="shared" si="0"/>
        <v>0</v>
      </c>
      <c r="H31" s="35" t="s">
        <v>17</v>
      </c>
    </row>
    <row r="32" spans="1:8" x14ac:dyDescent="0.25">
      <c r="A32" s="3">
        <v>24</v>
      </c>
      <c r="B32" s="3" t="s">
        <v>108</v>
      </c>
      <c r="C32" s="5" t="s">
        <v>109</v>
      </c>
      <c r="D32" s="24" t="s">
        <v>12</v>
      </c>
      <c r="E32" s="6">
        <v>1</v>
      </c>
      <c r="F32" s="302"/>
      <c r="G32" s="6">
        <f t="shared" si="0"/>
        <v>0</v>
      </c>
      <c r="H32" s="35" t="s">
        <v>17</v>
      </c>
    </row>
    <row r="33" spans="1:8" x14ac:dyDescent="0.25">
      <c r="A33" s="3">
        <v>25</v>
      </c>
      <c r="B33" s="3" t="s">
        <v>110</v>
      </c>
      <c r="C33" s="10" t="s">
        <v>111</v>
      </c>
      <c r="D33" s="24" t="s">
        <v>12</v>
      </c>
      <c r="E33" s="6">
        <v>1</v>
      </c>
      <c r="F33" s="302"/>
      <c r="G33" s="6">
        <f t="shared" si="0"/>
        <v>0</v>
      </c>
      <c r="H33" s="35" t="s">
        <v>17</v>
      </c>
    </row>
    <row r="34" spans="1:8" x14ac:dyDescent="0.25">
      <c r="A34" s="3">
        <v>26</v>
      </c>
      <c r="B34" s="3" t="s">
        <v>112</v>
      </c>
      <c r="C34" s="5" t="s">
        <v>113</v>
      </c>
      <c r="D34" s="24" t="s">
        <v>12</v>
      </c>
      <c r="E34" s="6">
        <v>1</v>
      </c>
      <c r="F34" s="302"/>
      <c r="G34" s="6">
        <f t="shared" si="0"/>
        <v>0</v>
      </c>
      <c r="H34" s="35" t="s">
        <v>17</v>
      </c>
    </row>
    <row r="35" spans="1:8" x14ac:dyDescent="0.25">
      <c r="A35" s="3">
        <v>27</v>
      </c>
      <c r="B35" s="3" t="s">
        <v>114</v>
      </c>
      <c r="C35" s="5" t="s">
        <v>115</v>
      </c>
      <c r="D35" s="24" t="s">
        <v>12</v>
      </c>
      <c r="E35" s="6">
        <v>2</v>
      </c>
      <c r="F35" s="302"/>
      <c r="G35" s="6">
        <f t="shared" si="0"/>
        <v>0</v>
      </c>
      <c r="H35" s="35" t="s">
        <v>17</v>
      </c>
    </row>
    <row r="36" spans="1:8" x14ac:dyDescent="0.25">
      <c r="A36" s="3">
        <v>28</v>
      </c>
      <c r="B36" s="3" t="s">
        <v>116</v>
      </c>
      <c r="C36" s="5" t="s">
        <v>117</v>
      </c>
      <c r="D36" s="24" t="s">
        <v>12</v>
      </c>
      <c r="E36" s="6">
        <v>2</v>
      </c>
      <c r="F36" s="302"/>
      <c r="G36" s="6">
        <f t="shared" si="0"/>
        <v>0</v>
      </c>
      <c r="H36" s="35" t="s">
        <v>17</v>
      </c>
    </row>
    <row r="37" spans="1:8" x14ac:dyDescent="0.25">
      <c r="A37" s="3">
        <v>29</v>
      </c>
      <c r="B37" s="3" t="s">
        <v>118</v>
      </c>
      <c r="C37" s="5" t="s">
        <v>119</v>
      </c>
      <c r="D37" s="24" t="s">
        <v>12</v>
      </c>
      <c r="E37" s="6">
        <v>2</v>
      </c>
      <c r="F37" s="302"/>
      <c r="G37" s="6">
        <f t="shared" si="0"/>
        <v>0</v>
      </c>
      <c r="H37" s="35" t="s">
        <v>17</v>
      </c>
    </row>
    <row r="38" spans="1:8" x14ac:dyDescent="0.25">
      <c r="A38" s="3">
        <v>30</v>
      </c>
      <c r="B38" s="3" t="s">
        <v>120</v>
      </c>
      <c r="C38" s="5" t="s">
        <v>121</v>
      </c>
      <c r="D38" s="24" t="s">
        <v>12</v>
      </c>
      <c r="E38" s="6">
        <v>1</v>
      </c>
      <c r="F38" s="302"/>
      <c r="G38" s="6">
        <f t="shared" si="0"/>
        <v>0</v>
      </c>
      <c r="H38" s="35" t="s">
        <v>17</v>
      </c>
    </row>
    <row r="39" spans="1:8" x14ac:dyDescent="0.25">
      <c r="A39" s="3">
        <v>31</v>
      </c>
      <c r="B39" s="3" t="s">
        <v>122</v>
      </c>
      <c r="C39" s="11" t="s">
        <v>123</v>
      </c>
      <c r="D39" s="24" t="s">
        <v>12</v>
      </c>
      <c r="E39" s="6">
        <v>6</v>
      </c>
      <c r="F39" s="302"/>
      <c r="G39" s="6">
        <f t="shared" si="0"/>
        <v>0</v>
      </c>
      <c r="H39" s="35" t="s">
        <v>17</v>
      </c>
    </row>
    <row r="40" spans="1:8" x14ac:dyDescent="0.25">
      <c r="A40" s="3">
        <v>32</v>
      </c>
      <c r="B40" s="3" t="s">
        <v>124</v>
      </c>
      <c r="C40" s="5" t="s">
        <v>125</v>
      </c>
      <c r="D40" s="24" t="s">
        <v>12</v>
      </c>
      <c r="E40" s="6">
        <v>16</v>
      </c>
      <c r="F40" s="302"/>
      <c r="G40" s="6">
        <f t="shared" si="0"/>
        <v>0</v>
      </c>
      <c r="H40" s="35" t="s">
        <v>17</v>
      </c>
    </row>
    <row r="41" spans="1:8" x14ac:dyDescent="0.25">
      <c r="A41" s="3">
        <v>33</v>
      </c>
      <c r="B41" s="3" t="s">
        <v>126</v>
      </c>
      <c r="C41" s="5" t="s">
        <v>107</v>
      </c>
      <c r="D41" s="24" t="s">
        <v>12</v>
      </c>
      <c r="E41" s="6">
        <v>3</v>
      </c>
      <c r="F41" s="302"/>
      <c r="G41" s="6">
        <f t="shared" si="0"/>
        <v>0</v>
      </c>
      <c r="H41" s="35" t="s">
        <v>17</v>
      </c>
    </row>
    <row r="42" spans="1:8" x14ac:dyDescent="0.25">
      <c r="A42" s="3">
        <v>34</v>
      </c>
      <c r="B42" s="3" t="s">
        <v>127</v>
      </c>
      <c r="C42" s="5" t="s">
        <v>128</v>
      </c>
      <c r="D42" s="24" t="s">
        <v>12</v>
      </c>
      <c r="E42" s="6">
        <v>1</v>
      </c>
      <c r="F42" s="302"/>
      <c r="G42" s="6">
        <f t="shared" si="0"/>
        <v>0</v>
      </c>
      <c r="H42" s="35" t="s">
        <v>17</v>
      </c>
    </row>
    <row r="43" spans="1:8" x14ac:dyDescent="0.25">
      <c r="A43" s="3">
        <v>35</v>
      </c>
      <c r="B43" s="3" t="s">
        <v>129</v>
      </c>
      <c r="C43" s="5" t="s">
        <v>130</v>
      </c>
      <c r="D43" s="24" t="s">
        <v>12</v>
      </c>
      <c r="E43" s="6">
        <v>1</v>
      </c>
      <c r="F43" s="302"/>
      <c r="G43" s="6">
        <f t="shared" si="0"/>
        <v>0</v>
      </c>
      <c r="H43" s="35" t="s">
        <v>17</v>
      </c>
    </row>
    <row r="44" spans="1:8" x14ac:dyDescent="0.25">
      <c r="A44" s="3">
        <v>36</v>
      </c>
      <c r="B44" s="3" t="s">
        <v>131</v>
      </c>
      <c r="C44" s="5" t="s">
        <v>132</v>
      </c>
      <c r="D44" s="24" t="s">
        <v>12</v>
      </c>
      <c r="E44" s="13">
        <v>1</v>
      </c>
      <c r="F44" s="302"/>
      <c r="G44" s="6">
        <f t="shared" si="0"/>
        <v>0</v>
      </c>
      <c r="H44" s="35" t="s">
        <v>17</v>
      </c>
    </row>
    <row r="45" spans="1:8" x14ac:dyDescent="0.25">
      <c r="A45" s="3">
        <v>37</v>
      </c>
      <c r="B45" s="3" t="s">
        <v>133</v>
      </c>
      <c r="C45" s="5" t="s">
        <v>95</v>
      </c>
      <c r="D45" s="24" t="s">
        <v>12</v>
      </c>
      <c r="E45" s="13">
        <v>2</v>
      </c>
      <c r="F45" s="302"/>
      <c r="G45" s="6">
        <f t="shared" si="0"/>
        <v>0</v>
      </c>
      <c r="H45" s="35" t="s">
        <v>17</v>
      </c>
    </row>
    <row r="46" spans="1:8" x14ac:dyDescent="0.25">
      <c r="A46" s="3">
        <v>38</v>
      </c>
      <c r="B46" s="3" t="s">
        <v>134</v>
      </c>
      <c r="C46" s="5" t="s">
        <v>135</v>
      </c>
      <c r="D46" s="24" t="s">
        <v>12</v>
      </c>
      <c r="E46" s="6">
        <v>2</v>
      </c>
      <c r="F46" s="302"/>
      <c r="G46" s="6">
        <f t="shared" si="0"/>
        <v>0</v>
      </c>
      <c r="H46" s="35" t="s">
        <v>17</v>
      </c>
    </row>
    <row r="47" spans="1:8" x14ac:dyDescent="0.25">
      <c r="A47" s="3">
        <v>39</v>
      </c>
      <c r="B47" s="3" t="s">
        <v>136</v>
      </c>
      <c r="C47" s="5" t="s">
        <v>137</v>
      </c>
      <c r="D47" s="24" t="s">
        <v>12</v>
      </c>
      <c r="E47" s="6">
        <v>4</v>
      </c>
      <c r="F47" s="302"/>
      <c r="G47" s="6">
        <f t="shared" si="0"/>
        <v>0</v>
      </c>
      <c r="H47" s="35" t="s">
        <v>17</v>
      </c>
    </row>
    <row r="48" spans="1:8" x14ac:dyDescent="0.25">
      <c r="A48" s="3">
        <v>40</v>
      </c>
      <c r="B48" s="3" t="s">
        <v>138</v>
      </c>
      <c r="C48" s="3" t="s">
        <v>139</v>
      </c>
      <c r="D48" s="24" t="s">
        <v>12</v>
      </c>
      <c r="E48" s="6">
        <v>35</v>
      </c>
      <c r="F48" s="302"/>
      <c r="G48" s="6">
        <f t="shared" si="0"/>
        <v>0</v>
      </c>
      <c r="H48" s="35" t="s">
        <v>17</v>
      </c>
    </row>
    <row r="49" spans="1:8" x14ac:dyDescent="0.25">
      <c r="A49" s="3">
        <v>41</v>
      </c>
      <c r="B49" s="3" t="s">
        <v>140</v>
      </c>
      <c r="C49" s="8" t="s">
        <v>141</v>
      </c>
      <c r="D49" s="24" t="s">
        <v>12</v>
      </c>
      <c r="E49" s="6">
        <v>4</v>
      </c>
      <c r="F49" s="302"/>
      <c r="G49" s="6">
        <f t="shared" si="0"/>
        <v>0</v>
      </c>
      <c r="H49" s="35" t="s">
        <v>17</v>
      </c>
    </row>
    <row r="50" spans="1:8" x14ac:dyDescent="0.25">
      <c r="A50" s="3">
        <v>42</v>
      </c>
      <c r="B50" s="3" t="s">
        <v>142</v>
      </c>
      <c r="C50" s="5" t="s">
        <v>143</v>
      </c>
      <c r="D50" s="24" t="s">
        <v>12</v>
      </c>
      <c r="E50" s="6">
        <v>9</v>
      </c>
      <c r="F50" s="302"/>
      <c r="G50" s="6">
        <f t="shared" si="0"/>
        <v>0</v>
      </c>
      <c r="H50" s="35" t="s">
        <v>17</v>
      </c>
    </row>
    <row r="51" spans="1:8" x14ac:dyDescent="0.25">
      <c r="A51" s="3">
        <v>43</v>
      </c>
      <c r="B51" s="3" t="s">
        <v>144</v>
      </c>
      <c r="C51" s="5" t="s">
        <v>145</v>
      </c>
      <c r="D51" s="24" t="s">
        <v>12</v>
      </c>
      <c r="E51" s="6">
        <v>3</v>
      </c>
      <c r="F51" s="302"/>
      <c r="G51" s="6">
        <f t="shared" si="0"/>
        <v>0</v>
      </c>
      <c r="H51" s="35" t="s">
        <v>17</v>
      </c>
    </row>
    <row r="52" spans="1:8" x14ac:dyDescent="0.25">
      <c r="A52" s="3">
        <v>44</v>
      </c>
      <c r="B52" s="3" t="s">
        <v>146</v>
      </c>
      <c r="C52" s="5" t="s">
        <v>147</v>
      </c>
      <c r="D52" s="24" t="s">
        <v>12</v>
      </c>
      <c r="E52" s="6">
        <v>7</v>
      </c>
      <c r="F52" s="302"/>
      <c r="G52" s="6">
        <f t="shared" si="0"/>
        <v>0</v>
      </c>
      <c r="H52" s="35" t="s">
        <v>17</v>
      </c>
    </row>
    <row r="53" spans="1:8" x14ac:dyDescent="0.25">
      <c r="A53" s="3">
        <v>45</v>
      </c>
      <c r="B53" s="3" t="s">
        <v>148</v>
      </c>
      <c r="C53" s="5" t="s">
        <v>149</v>
      </c>
      <c r="D53" s="24" t="s">
        <v>12</v>
      </c>
      <c r="E53" s="6">
        <v>6</v>
      </c>
      <c r="F53" s="302"/>
      <c r="G53" s="6">
        <f t="shared" si="0"/>
        <v>0</v>
      </c>
      <c r="H53" s="35" t="s">
        <v>17</v>
      </c>
    </row>
    <row r="54" spans="1:8" x14ac:dyDescent="0.25">
      <c r="A54" s="3">
        <v>46</v>
      </c>
      <c r="B54" s="3" t="s">
        <v>150</v>
      </c>
      <c r="C54" s="12" t="s">
        <v>151</v>
      </c>
      <c r="D54" s="24" t="s">
        <v>12</v>
      </c>
      <c r="E54" s="6">
        <v>7</v>
      </c>
      <c r="F54" s="302"/>
      <c r="G54" s="6">
        <f t="shared" si="0"/>
        <v>0</v>
      </c>
      <c r="H54" s="35" t="s">
        <v>17</v>
      </c>
    </row>
    <row r="55" spans="1:8" x14ac:dyDescent="0.25">
      <c r="A55" s="3">
        <v>47</v>
      </c>
      <c r="B55" s="3" t="s">
        <v>152</v>
      </c>
      <c r="C55" s="5" t="s">
        <v>153</v>
      </c>
      <c r="D55" s="24" t="s">
        <v>12</v>
      </c>
      <c r="E55" s="6">
        <v>7</v>
      </c>
      <c r="F55" s="302"/>
      <c r="G55" s="6">
        <f t="shared" si="0"/>
        <v>0</v>
      </c>
      <c r="H55" s="35" t="s">
        <v>17</v>
      </c>
    </row>
    <row r="56" spans="1:8" x14ac:dyDescent="0.25">
      <c r="A56" s="3">
        <v>48</v>
      </c>
      <c r="B56" s="3" t="s">
        <v>154</v>
      </c>
      <c r="C56" s="5" t="s">
        <v>155</v>
      </c>
      <c r="D56" s="24" t="s">
        <v>12</v>
      </c>
      <c r="E56" s="6">
        <v>5</v>
      </c>
      <c r="F56" s="302"/>
      <c r="G56" s="6">
        <f t="shared" si="0"/>
        <v>0</v>
      </c>
      <c r="H56" s="35" t="s">
        <v>17</v>
      </c>
    </row>
    <row r="57" spans="1:8" x14ac:dyDescent="0.25">
      <c r="A57" s="3">
        <v>49</v>
      </c>
      <c r="B57" s="3" t="s">
        <v>156</v>
      </c>
      <c r="C57" s="5" t="s">
        <v>157</v>
      </c>
      <c r="D57" s="24" t="s">
        <v>12</v>
      </c>
      <c r="E57" s="6">
        <v>7</v>
      </c>
      <c r="F57" s="302"/>
      <c r="G57" s="6">
        <f t="shared" si="0"/>
        <v>0</v>
      </c>
      <c r="H57" s="35" t="s">
        <v>17</v>
      </c>
    </row>
    <row r="58" spans="1:8" x14ac:dyDescent="0.25">
      <c r="A58" s="3">
        <v>50</v>
      </c>
      <c r="B58" s="3" t="s">
        <v>158</v>
      </c>
      <c r="C58" s="5" t="s">
        <v>157</v>
      </c>
      <c r="D58" s="24" t="s">
        <v>12</v>
      </c>
      <c r="E58" s="6">
        <v>6</v>
      </c>
      <c r="F58" s="302"/>
      <c r="G58" s="6">
        <f t="shared" si="0"/>
        <v>0</v>
      </c>
      <c r="H58" s="35" t="s">
        <v>17</v>
      </c>
    </row>
    <row r="59" spans="1:8" x14ac:dyDescent="0.25">
      <c r="A59" s="3">
        <v>51</v>
      </c>
      <c r="B59" s="3" t="s">
        <v>159</v>
      </c>
      <c r="C59" s="5" t="s">
        <v>157</v>
      </c>
      <c r="D59" s="24" t="s">
        <v>12</v>
      </c>
      <c r="E59" s="6">
        <v>7</v>
      </c>
      <c r="F59" s="302"/>
      <c r="G59" s="6">
        <f t="shared" si="0"/>
        <v>0</v>
      </c>
      <c r="H59" s="35" t="s">
        <v>17</v>
      </c>
    </row>
    <row r="60" spans="1:8" x14ac:dyDescent="0.25">
      <c r="A60" s="3">
        <v>52</v>
      </c>
      <c r="B60" s="3" t="s">
        <v>160</v>
      </c>
      <c r="C60" s="5" t="s">
        <v>161</v>
      </c>
      <c r="D60" s="24" t="s">
        <v>12</v>
      </c>
      <c r="E60" s="6">
        <v>30</v>
      </c>
      <c r="F60" s="302"/>
      <c r="G60" s="6">
        <f t="shared" si="0"/>
        <v>0</v>
      </c>
      <c r="H60" s="35" t="s">
        <v>17</v>
      </c>
    </row>
    <row r="61" spans="1:8" x14ac:dyDescent="0.25">
      <c r="A61" s="3">
        <v>53</v>
      </c>
      <c r="B61" s="3" t="s">
        <v>162</v>
      </c>
      <c r="C61" s="5" t="s">
        <v>163</v>
      </c>
      <c r="D61" s="24" t="s">
        <v>12</v>
      </c>
      <c r="E61" s="6">
        <v>5</v>
      </c>
      <c r="F61" s="302"/>
      <c r="G61" s="6">
        <f t="shared" si="0"/>
        <v>0</v>
      </c>
      <c r="H61" s="35" t="s">
        <v>17</v>
      </c>
    </row>
    <row r="62" spans="1:8" x14ac:dyDescent="0.25">
      <c r="A62" s="3">
        <v>54</v>
      </c>
      <c r="B62" s="3" t="s">
        <v>164</v>
      </c>
      <c r="C62" s="5" t="s">
        <v>145</v>
      </c>
      <c r="D62" s="24" t="s">
        <v>12</v>
      </c>
      <c r="E62" s="6">
        <v>3</v>
      </c>
      <c r="F62" s="302"/>
      <c r="G62" s="6">
        <f t="shared" si="0"/>
        <v>0</v>
      </c>
      <c r="H62" s="35" t="s">
        <v>17</v>
      </c>
    </row>
    <row r="63" spans="1:8" x14ac:dyDescent="0.25">
      <c r="A63" s="3">
        <v>55</v>
      </c>
      <c r="B63" s="3" t="s">
        <v>165</v>
      </c>
      <c r="C63" s="5" t="s">
        <v>151</v>
      </c>
      <c r="D63" s="24" t="s">
        <v>12</v>
      </c>
      <c r="E63" s="6">
        <v>10</v>
      </c>
      <c r="F63" s="302"/>
      <c r="G63" s="6">
        <f t="shared" si="0"/>
        <v>0</v>
      </c>
      <c r="H63" s="35" t="s">
        <v>17</v>
      </c>
    </row>
    <row r="64" spans="1:8" x14ac:dyDescent="0.25">
      <c r="A64" s="3">
        <v>56</v>
      </c>
      <c r="B64" s="3" t="s">
        <v>166</v>
      </c>
      <c r="C64" s="5" t="s">
        <v>107</v>
      </c>
      <c r="D64" s="24" t="s">
        <v>12</v>
      </c>
      <c r="E64" s="6">
        <v>1</v>
      </c>
      <c r="F64" s="302"/>
      <c r="G64" s="6">
        <f t="shared" si="0"/>
        <v>0</v>
      </c>
      <c r="H64" s="35" t="s">
        <v>17</v>
      </c>
    </row>
    <row r="65" spans="1:8" x14ac:dyDescent="0.25">
      <c r="A65" s="3">
        <v>57</v>
      </c>
      <c r="B65" s="3" t="s">
        <v>167</v>
      </c>
      <c r="C65" s="5" t="s">
        <v>107</v>
      </c>
      <c r="D65" s="24" t="s">
        <v>12</v>
      </c>
      <c r="E65" s="6">
        <v>2</v>
      </c>
      <c r="F65" s="302"/>
      <c r="G65" s="6">
        <f t="shared" si="0"/>
        <v>0</v>
      </c>
      <c r="H65" s="35" t="s">
        <v>17</v>
      </c>
    </row>
    <row r="66" spans="1:8" x14ac:dyDescent="0.25">
      <c r="A66" s="3">
        <v>58</v>
      </c>
      <c r="B66" s="3" t="s">
        <v>168</v>
      </c>
      <c r="C66" s="10" t="s">
        <v>169</v>
      </c>
      <c r="D66" s="24" t="s">
        <v>12</v>
      </c>
      <c r="E66" s="6">
        <v>6</v>
      </c>
      <c r="F66" s="302"/>
      <c r="G66" s="6">
        <f t="shared" si="0"/>
        <v>0</v>
      </c>
      <c r="H66" s="35" t="s">
        <v>17</v>
      </c>
    </row>
    <row r="67" spans="1:8" x14ac:dyDescent="0.25">
      <c r="A67" s="3">
        <v>59</v>
      </c>
      <c r="B67" s="3" t="s">
        <v>170</v>
      </c>
      <c r="C67" s="5" t="s">
        <v>171</v>
      </c>
      <c r="D67" s="24" t="s">
        <v>12</v>
      </c>
      <c r="E67" s="6">
        <v>2</v>
      </c>
      <c r="F67" s="302"/>
      <c r="G67" s="6">
        <f t="shared" si="0"/>
        <v>0</v>
      </c>
      <c r="H67" s="35" t="s">
        <v>17</v>
      </c>
    </row>
    <row r="68" spans="1:8" x14ac:dyDescent="0.25">
      <c r="A68" s="3">
        <v>60</v>
      </c>
      <c r="B68" s="7" t="s">
        <v>172</v>
      </c>
      <c r="C68" s="3" t="s">
        <v>135</v>
      </c>
      <c r="D68" s="24" t="s">
        <v>12</v>
      </c>
      <c r="E68" s="6">
        <v>5</v>
      </c>
      <c r="F68" s="302"/>
      <c r="G68" s="6">
        <f t="shared" si="0"/>
        <v>0</v>
      </c>
      <c r="H68" s="35" t="s">
        <v>17</v>
      </c>
    </row>
    <row r="69" spans="1:8" x14ac:dyDescent="0.25">
      <c r="A69" s="3">
        <v>61</v>
      </c>
      <c r="B69" s="3" t="s">
        <v>173</v>
      </c>
      <c r="C69" s="5" t="s">
        <v>141</v>
      </c>
      <c r="D69" s="24" t="s">
        <v>12</v>
      </c>
      <c r="E69" s="6">
        <v>1</v>
      </c>
      <c r="F69" s="302"/>
      <c r="G69" s="6">
        <f t="shared" si="0"/>
        <v>0</v>
      </c>
      <c r="H69" s="35" t="s">
        <v>17</v>
      </c>
    </row>
    <row r="70" spans="1:8" x14ac:dyDescent="0.25">
      <c r="A70" s="3">
        <v>62</v>
      </c>
      <c r="B70" s="3" t="s">
        <v>174</v>
      </c>
      <c r="C70" s="5" t="s">
        <v>175</v>
      </c>
      <c r="D70" s="24" t="s">
        <v>12</v>
      </c>
      <c r="E70" s="6">
        <v>4</v>
      </c>
      <c r="F70" s="302"/>
      <c r="G70" s="6">
        <f t="shared" si="0"/>
        <v>0</v>
      </c>
      <c r="H70" s="35" t="s">
        <v>17</v>
      </c>
    </row>
    <row r="71" spans="1:8" x14ac:dyDescent="0.25">
      <c r="A71" s="3">
        <v>63</v>
      </c>
      <c r="B71" s="3" t="s">
        <v>176</v>
      </c>
      <c r="C71" s="3" t="s">
        <v>177</v>
      </c>
      <c r="D71" s="24" t="s">
        <v>12</v>
      </c>
      <c r="E71" s="6">
        <v>16</v>
      </c>
      <c r="F71" s="302"/>
      <c r="G71" s="6">
        <f t="shared" si="0"/>
        <v>0</v>
      </c>
      <c r="H71" s="35" t="s">
        <v>17</v>
      </c>
    </row>
    <row r="72" spans="1:8" x14ac:dyDescent="0.25">
      <c r="A72" s="3">
        <v>64</v>
      </c>
      <c r="B72" s="3"/>
      <c r="C72" s="5" t="s">
        <v>178</v>
      </c>
      <c r="D72" s="24" t="s">
        <v>12</v>
      </c>
      <c r="E72" s="6">
        <v>1</v>
      </c>
      <c r="F72" s="302"/>
      <c r="G72" s="6">
        <f t="shared" ref="G72:G73" si="1">E72*F72</f>
        <v>0</v>
      </c>
      <c r="H72" s="35" t="s">
        <v>17</v>
      </c>
    </row>
    <row r="73" spans="1:8" x14ac:dyDescent="0.25">
      <c r="A73" s="3">
        <v>65</v>
      </c>
      <c r="B73" s="3"/>
      <c r="C73" s="5" t="s">
        <v>179</v>
      </c>
      <c r="D73" s="24" t="s">
        <v>12</v>
      </c>
      <c r="E73" s="6">
        <v>1</v>
      </c>
      <c r="F73" s="302"/>
      <c r="G73" s="6">
        <f t="shared" si="1"/>
        <v>0</v>
      </c>
      <c r="H73" s="35" t="s">
        <v>17</v>
      </c>
    </row>
    <row r="74" spans="1:8" ht="30" x14ac:dyDescent="0.25">
      <c r="A74" s="3"/>
      <c r="B74" s="3"/>
      <c r="C74" s="5" t="s">
        <v>180</v>
      </c>
      <c r="D74" s="24"/>
      <c r="E74" s="6"/>
      <c r="F74" s="13"/>
      <c r="G74" s="6"/>
      <c r="H74" s="35"/>
    </row>
    <row r="75" spans="1:8" x14ac:dyDescent="0.25">
      <c r="B75" s="30" t="s">
        <v>16</v>
      </c>
      <c r="C75" s="42" t="s">
        <v>16</v>
      </c>
    </row>
    <row r="76" spans="1:8" x14ac:dyDescent="0.25">
      <c r="A76" s="43"/>
      <c r="B76" s="44" t="s">
        <v>10</v>
      </c>
      <c r="C76" s="45" t="s">
        <v>16</v>
      </c>
      <c r="D76" s="46"/>
      <c r="E76" s="47"/>
      <c r="F76" s="48"/>
      <c r="G76" s="49">
        <f>G8</f>
        <v>0</v>
      </c>
    </row>
  </sheetData>
  <sheetProtection algorithmName="SHA-512" hashValue="1KzypRO2/rwtgCRzwmSPS7W/Odwuv0sUDv/TX0RxddmddMc6LJQq7IyWi2dK6CMhwtxtA2yb65/Sx0qYGcKB8Q==" saltValue="XYeOD+hMxVHBndmM+gm+vA==" spinCount="100000" sheet="1" objects="1" scenarios="1" selectLockedCells="1"/>
  <protectedRanges>
    <protectedRange sqref="F9:F73" name="Oblast1"/>
  </protectedRanges>
  <mergeCells count="4">
    <mergeCell ref="A1:G1"/>
    <mergeCell ref="C2:G2"/>
    <mergeCell ref="C3:G3"/>
    <mergeCell ref="C4:G4"/>
  </mergeCells>
  <pageMargins left="0.70866141732283472" right="0.70866141732283472" top="0.78740157480314965" bottom="0.78740157480314965" header="0.31496062992125984" footer="0.31496062992125984"/>
  <pageSetup paperSize="9" scale="72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9EB09"/>
  </sheetPr>
  <dimension ref="A1:O51"/>
  <sheetViews>
    <sheetView showGridLines="0" tabSelected="1" view="pageBreakPreview" topLeftCell="B1" zoomScale="85" zoomScaleNormal="100" zoomScaleSheetLayoutView="85" workbookViewId="0">
      <selection activeCell="D12" sqref="D12:G12"/>
    </sheetView>
  </sheetViews>
  <sheetFormatPr defaultColWidth="9" defaultRowHeight="15" x14ac:dyDescent="0.2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23" customWidth="1"/>
    <col min="8" max="8" width="12.7109375" customWidth="1"/>
    <col min="9" max="9" width="12.7109375" style="23" customWidth="1"/>
    <col min="10" max="10" width="6.7109375" style="23" customWidth="1"/>
    <col min="11" max="11" width="4.28515625" customWidth="1"/>
    <col min="12" max="15" width="10.7109375" customWidth="1"/>
  </cols>
  <sheetData>
    <row r="1" spans="1:15" ht="33.75" customHeight="1" x14ac:dyDescent="0.25">
      <c r="A1" s="50" t="s">
        <v>18</v>
      </c>
      <c r="B1" s="254" t="s">
        <v>238</v>
      </c>
      <c r="C1" s="255"/>
      <c r="D1" s="255"/>
      <c r="E1" s="255"/>
      <c r="F1" s="255"/>
      <c r="G1" s="255"/>
      <c r="H1" s="255"/>
      <c r="I1" s="255"/>
      <c r="J1" s="256"/>
    </row>
    <row r="2" spans="1:15" ht="23.25" customHeight="1" x14ac:dyDescent="0.25">
      <c r="A2" s="51"/>
      <c r="B2" s="52" t="s">
        <v>19</v>
      </c>
      <c r="C2" s="53"/>
      <c r="D2" s="257" t="s">
        <v>239</v>
      </c>
      <c r="E2" s="258"/>
      <c r="F2" s="258"/>
      <c r="G2" s="258"/>
      <c r="H2" s="258"/>
      <c r="I2" s="258"/>
      <c r="J2" s="259"/>
      <c r="O2" s="54"/>
    </row>
    <row r="3" spans="1:15" ht="23.25" customHeight="1" x14ac:dyDescent="0.25">
      <c r="A3" s="51"/>
      <c r="B3" s="55" t="s">
        <v>20</v>
      </c>
      <c r="C3" s="56"/>
      <c r="D3" s="260" t="s">
        <v>67</v>
      </c>
      <c r="E3" s="261"/>
      <c r="F3" s="261"/>
      <c r="G3" s="261"/>
      <c r="H3" s="261"/>
      <c r="I3" s="261"/>
      <c r="J3" s="262"/>
    </row>
    <row r="4" spans="1:15" ht="23.25" customHeight="1" x14ac:dyDescent="0.25">
      <c r="A4" s="51"/>
      <c r="B4" s="57" t="s">
        <v>21</v>
      </c>
      <c r="C4" s="58"/>
      <c r="D4" s="263" t="s">
        <v>64</v>
      </c>
      <c r="E4" s="264"/>
      <c r="F4" s="264"/>
      <c r="G4" s="264"/>
      <c r="H4" s="264"/>
      <c r="I4" s="264"/>
      <c r="J4" s="265"/>
    </row>
    <row r="5" spans="1:15" ht="24" customHeight="1" x14ac:dyDescent="0.25">
      <c r="A5" s="51"/>
      <c r="B5" s="59" t="s">
        <v>22</v>
      </c>
      <c r="C5" s="2"/>
      <c r="D5" s="60"/>
      <c r="E5" s="61"/>
      <c r="F5" s="61"/>
      <c r="G5" s="61"/>
      <c r="H5" s="62" t="s">
        <v>23</v>
      </c>
      <c r="I5" s="60"/>
      <c r="J5" s="63"/>
    </row>
    <row r="6" spans="1:15" ht="15.75" customHeight="1" x14ac:dyDescent="0.25">
      <c r="A6" s="51"/>
      <c r="B6" s="64"/>
      <c r="C6" s="61"/>
      <c r="D6" s="60"/>
      <c r="E6" s="61"/>
      <c r="F6" s="61"/>
      <c r="G6" s="61"/>
      <c r="H6" s="62" t="s">
        <v>24</v>
      </c>
      <c r="I6" s="60"/>
      <c r="J6" s="63"/>
    </row>
    <row r="7" spans="1:15" ht="15.75" customHeight="1" x14ac:dyDescent="0.25">
      <c r="A7" s="51"/>
      <c r="B7" s="65"/>
      <c r="C7" s="66"/>
      <c r="D7" s="67"/>
      <c r="E7" s="68"/>
      <c r="F7" s="68"/>
      <c r="G7" s="68"/>
      <c r="H7" s="69" t="s">
        <v>25</v>
      </c>
      <c r="I7" s="68"/>
      <c r="J7" s="70"/>
    </row>
    <row r="8" spans="1:15" ht="24" hidden="1" customHeight="1" x14ac:dyDescent="0.25">
      <c r="A8" s="51"/>
      <c r="B8" s="59" t="s">
        <v>26</v>
      </c>
      <c r="C8" s="2"/>
      <c r="D8" s="71"/>
      <c r="E8" s="2"/>
      <c r="F8" s="2"/>
      <c r="G8" s="72"/>
      <c r="H8" s="73" t="s">
        <v>27</v>
      </c>
      <c r="I8" s="74"/>
      <c r="J8" s="63"/>
    </row>
    <row r="9" spans="1:15" ht="15.75" hidden="1" customHeight="1" x14ac:dyDescent="0.25">
      <c r="A9" s="51"/>
      <c r="B9" s="51"/>
      <c r="C9" s="2"/>
      <c r="D9" s="71"/>
      <c r="E9" s="2"/>
      <c r="F9" s="2"/>
      <c r="G9" s="72"/>
      <c r="H9" s="73" t="s">
        <v>28</v>
      </c>
      <c r="I9" s="74"/>
      <c r="J9" s="63"/>
    </row>
    <row r="10" spans="1:15" ht="15.75" hidden="1" customHeight="1" x14ac:dyDescent="0.25">
      <c r="A10" s="51"/>
      <c r="B10" s="75"/>
      <c r="C10" s="76"/>
      <c r="D10" s="77"/>
      <c r="E10" s="78"/>
      <c r="F10" s="78"/>
      <c r="G10" s="79"/>
      <c r="H10" s="79"/>
      <c r="I10" s="80"/>
      <c r="J10" s="70"/>
    </row>
    <row r="11" spans="1:15" ht="24" customHeight="1" x14ac:dyDescent="0.25">
      <c r="A11" s="51"/>
      <c r="B11" s="59" t="s">
        <v>29</v>
      </c>
      <c r="C11" s="2"/>
      <c r="D11" s="236"/>
      <c r="E11" s="236"/>
      <c r="F11" s="236"/>
      <c r="G11" s="236"/>
      <c r="H11" s="73" t="s">
        <v>27</v>
      </c>
      <c r="I11" s="175"/>
      <c r="J11" s="63"/>
    </row>
    <row r="12" spans="1:15" ht="15.75" customHeight="1" x14ac:dyDescent="0.25">
      <c r="A12" s="51"/>
      <c r="B12" s="64"/>
      <c r="C12" s="61"/>
      <c r="D12" s="237"/>
      <c r="E12" s="237"/>
      <c r="F12" s="237"/>
      <c r="G12" s="237"/>
      <c r="H12" s="73" t="s">
        <v>28</v>
      </c>
      <c r="I12" s="175"/>
      <c r="J12" s="63"/>
    </row>
    <row r="13" spans="1:15" ht="15.75" customHeight="1" x14ac:dyDescent="0.25">
      <c r="A13" s="51"/>
      <c r="B13" s="65"/>
      <c r="C13" s="82"/>
      <c r="D13" s="238"/>
      <c r="E13" s="238"/>
      <c r="F13" s="238"/>
      <c r="G13" s="238"/>
      <c r="H13" s="83"/>
      <c r="I13" s="68"/>
      <c r="J13" s="70"/>
    </row>
    <row r="14" spans="1:15" ht="24" hidden="1" customHeight="1" x14ac:dyDescent="0.25">
      <c r="A14" s="51"/>
      <c r="B14" s="84" t="s">
        <v>30</v>
      </c>
      <c r="C14" s="85"/>
      <c r="D14" s="86"/>
      <c r="E14" s="87"/>
      <c r="F14" s="87"/>
      <c r="G14" s="87"/>
      <c r="H14" s="88"/>
      <c r="I14" s="87"/>
      <c r="J14" s="89"/>
    </row>
    <row r="15" spans="1:15" ht="32.25" customHeight="1" x14ac:dyDescent="0.25">
      <c r="A15" s="51"/>
      <c r="B15" s="75" t="s">
        <v>31</v>
      </c>
      <c r="C15" s="90"/>
      <c r="D15" s="79"/>
      <c r="E15" s="266"/>
      <c r="F15" s="266"/>
      <c r="G15" s="267"/>
      <c r="H15" s="267"/>
      <c r="I15" s="267" t="s">
        <v>10</v>
      </c>
      <c r="J15" s="268"/>
    </row>
    <row r="16" spans="1:15" ht="23.25" customHeight="1" x14ac:dyDescent="0.25">
      <c r="A16" s="91" t="s">
        <v>32</v>
      </c>
      <c r="B16" s="92" t="s">
        <v>32</v>
      </c>
      <c r="C16" s="93"/>
      <c r="D16" s="94"/>
      <c r="E16" s="269"/>
      <c r="F16" s="270"/>
      <c r="G16" s="269"/>
      <c r="H16" s="270"/>
      <c r="I16" s="269">
        <f>SUMIF(F47:F47,A16,I47:I47)+SUMIF(F47:F47,"PSU",I47:I47)</f>
        <v>0</v>
      </c>
      <c r="J16" s="271"/>
    </row>
    <row r="17" spans="1:10" ht="23.25" customHeight="1" x14ac:dyDescent="0.25">
      <c r="A17" s="91" t="s">
        <v>33</v>
      </c>
      <c r="B17" s="92" t="s">
        <v>33</v>
      </c>
      <c r="C17" s="93"/>
      <c r="D17" s="94"/>
      <c r="E17" s="269"/>
      <c r="F17" s="270"/>
      <c r="G17" s="269"/>
      <c r="H17" s="270"/>
      <c r="I17" s="269">
        <f>SUMIF(F47:F47,A17,I47:I47)</f>
        <v>0</v>
      </c>
      <c r="J17" s="271"/>
    </row>
    <row r="18" spans="1:10" ht="23.25" customHeight="1" x14ac:dyDescent="0.25">
      <c r="A18" s="91" t="s">
        <v>34</v>
      </c>
      <c r="B18" s="92" t="s">
        <v>34</v>
      </c>
      <c r="C18" s="93"/>
      <c r="D18" s="94"/>
      <c r="E18" s="269"/>
      <c r="F18" s="270"/>
      <c r="G18" s="269"/>
      <c r="H18" s="270"/>
      <c r="I18" s="269">
        <f>SUMIF(F47:F47,A18,I47:I47)</f>
        <v>0</v>
      </c>
      <c r="J18" s="271"/>
    </row>
    <row r="19" spans="1:10" ht="23.25" customHeight="1" x14ac:dyDescent="0.25">
      <c r="A19" s="91" t="s">
        <v>35</v>
      </c>
      <c r="B19" s="92" t="s">
        <v>36</v>
      </c>
      <c r="C19" s="93"/>
      <c r="D19" s="94"/>
      <c r="E19" s="269"/>
      <c r="F19" s="270"/>
      <c r="G19" s="269"/>
      <c r="H19" s="270"/>
      <c r="I19" s="269">
        <f>SUMIF(F47:F47,A19,I47:I47)</f>
        <v>0</v>
      </c>
      <c r="J19" s="271"/>
    </row>
    <row r="20" spans="1:10" ht="23.25" customHeight="1" x14ac:dyDescent="0.25">
      <c r="A20" s="91" t="s">
        <v>37</v>
      </c>
      <c r="B20" s="92" t="s">
        <v>38</v>
      </c>
      <c r="C20" s="93"/>
      <c r="D20" s="94"/>
      <c r="E20" s="269"/>
      <c r="F20" s="270"/>
      <c r="G20" s="269"/>
      <c r="H20" s="270"/>
      <c r="I20" s="269">
        <f>SUMIF(F47:F47,A20,I47:I47)</f>
        <v>0</v>
      </c>
      <c r="J20" s="271"/>
    </row>
    <row r="21" spans="1:10" ht="23.25" customHeight="1" x14ac:dyDescent="0.25">
      <c r="A21" s="51"/>
      <c r="B21" s="95" t="s">
        <v>10</v>
      </c>
      <c r="C21" s="96"/>
      <c r="D21" s="97"/>
      <c r="E21" s="274"/>
      <c r="F21" s="275"/>
      <c r="G21" s="274"/>
      <c r="H21" s="275"/>
      <c r="I21" s="274">
        <f>SUM(I16:J20)</f>
        <v>0</v>
      </c>
      <c r="J21" s="276"/>
    </row>
    <row r="22" spans="1:10" ht="33" customHeight="1" x14ac:dyDescent="0.25">
      <c r="A22" s="51"/>
      <c r="B22" s="98" t="s">
        <v>39</v>
      </c>
      <c r="C22" s="93"/>
      <c r="D22" s="94"/>
      <c r="E22" s="99"/>
      <c r="F22" s="100"/>
      <c r="G22" s="101"/>
      <c r="H22" s="101"/>
      <c r="I22" s="101"/>
      <c r="J22" s="102"/>
    </row>
    <row r="23" spans="1:10" ht="23.25" customHeight="1" x14ac:dyDescent="0.25">
      <c r="A23" s="51"/>
      <c r="B23" s="103" t="s">
        <v>40</v>
      </c>
      <c r="C23" s="93"/>
      <c r="D23" s="94"/>
      <c r="E23" s="104">
        <v>15</v>
      </c>
      <c r="F23" s="100" t="s">
        <v>41</v>
      </c>
      <c r="G23" s="277">
        <v>0</v>
      </c>
      <c r="H23" s="278"/>
      <c r="I23" s="278"/>
      <c r="J23" s="102" t="str">
        <f t="shared" ref="J23:J28" si="0">Mena</f>
        <v>CZK</v>
      </c>
    </row>
    <row r="24" spans="1:10" ht="23.25" customHeight="1" x14ac:dyDescent="0.25">
      <c r="A24" s="51"/>
      <c r="B24" s="103" t="s">
        <v>42</v>
      </c>
      <c r="C24" s="93"/>
      <c r="D24" s="94"/>
      <c r="E24" s="104">
        <f>SazbaDPH1</f>
        <v>15</v>
      </c>
      <c r="F24" s="100" t="s">
        <v>41</v>
      </c>
      <c r="G24" s="279">
        <f>ZakladDPHSni*SazbaDPH1/100</f>
        <v>0</v>
      </c>
      <c r="H24" s="280"/>
      <c r="I24" s="280"/>
      <c r="J24" s="102" t="str">
        <f t="shared" si="0"/>
        <v>CZK</v>
      </c>
    </row>
    <row r="25" spans="1:10" ht="23.25" customHeight="1" x14ac:dyDescent="0.25">
      <c r="A25" s="51"/>
      <c r="B25" s="103" t="s">
        <v>43</v>
      </c>
      <c r="C25" s="93"/>
      <c r="D25" s="94"/>
      <c r="E25" s="104">
        <v>21</v>
      </c>
      <c r="F25" s="100" t="s">
        <v>41</v>
      </c>
      <c r="G25" s="277">
        <f>I21</f>
        <v>0</v>
      </c>
      <c r="H25" s="278"/>
      <c r="I25" s="278"/>
      <c r="J25" s="102" t="str">
        <f t="shared" si="0"/>
        <v>CZK</v>
      </c>
    </row>
    <row r="26" spans="1:10" ht="23.25" customHeight="1" x14ac:dyDescent="0.25">
      <c r="A26" s="51"/>
      <c r="B26" s="105" t="s">
        <v>44</v>
      </c>
      <c r="C26" s="106"/>
      <c r="D26" s="107"/>
      <c r="E26" s="108">
        <f>SazbaDPH2</f>
        <v>21</v>
      </c>
      <c r="F26" s="109" t="s">
        <v>41</v>
      </c>
      <c r="G26" s="281">
        <f>ZakladDPHZakl*SazbaDPH2/100</f>
        <v>0</v>
      </c>
      <c r="H26" s="282"/>
      <c r="I26" s="282"/>
      <c r="J26" s="110" t="str">
        <f t="shared" si="0"/>
        <v>CZK</v>
      </c>
    </row>
    <row r="27" spans="1:10" ht="23.25" customHeight="1" thickBot="1" x14ac:dyDescent="0.3">
      <c r="A27" s="51"/>
      <c r="B27" s="111" t="s">
        <v>45</v>
      </c>
      <c r="C27" s="112"/>
      <c r="D27" s="113"/>
      <c r="E27" s="112"/>
      <c r="F27" s="114"/>
      <c r="G27" s="283">
        <f>0</f>
        <v>0</v>
      </c>
      <c r="H27" s="283"/>
      <c r="I27" s="283"/>
      <c r="J27" s="115" t="str">
        <f t="shared" si="0"/>
        <v>CZK</v>
      </c>
    </row>
    <row r="28" spans="1:10" ht="17.25" hidden="1" thickBot="1" x14ac:dyDescent="0.3">
      <c r="A28" s="51"/>
      <c r="B28" s="116" t="s">
        <v>46</v>
      </c>
      <c r="C28" s="117"/>
      <c r="D28" s="117"/>
      <c r="E28" s="118"/>
      <c r="F28" s="119"/>
      <c r="G28" s="284" t="e">
        <f>ZakladDPHSniVypocet+ZakladDPHZaklVypocet</f>
        <v>#REF!</v>
      </c>
      <c r="H28" s="284"/>
      <c r="I28" s="284"/>
      <c r="J28" s="120" t="str">
        <f t="shared" si="0"/>
        <v>CZK</v>
      </c>
    </row>
    <row r="29" spans="1:10" ht="27.75" customHeight="1" thickBot="1" x14ac:dyDescent="0.3">
      <c r="A29" s="51"/>
      <c r="B29" s="116" t="s">
        <v>47</v>
      </c>
      <c r="C29" s="121"/>
      <c r="D29" s="121"/>
      <c r="E29" s="121"/>
      <c r="F29" s="121"/>
      <c r="G29" s="285">
        <f>ZakladDPHSni+DPHSni+ZakladDPHZakl+DPHZakl+Zaokrouhleni</f>
        <v>0</v>
      </c>
      <c r="H29" s="285"/>
      <c r="I29" s="285"/>
      <c r="J29" s="122" t="s">
        <v>48</v>
      </c>
    </row>
    <row r="30" spans="1:10" ht="81.75" customHeight="1" x14ac:dyDescent="0.25">
      <c r="A30" s="51"/>
      <c r="B30" s="287" t="s">
        <v>210</v>
      </c>
      <c r="C30" s="288"/>
      <c r="D30" s="288"/>
      <c r="E30" s="288"/>
      <c r="F30" s="288"/>
      <c r="G30" s="288"/>
      <c r="H30" s="288"/>
      <c r="I30" s="288"/>
      <c r="J30" s="289"/>
    </row>
    <row r="31" spans="1:10" x14ac:dyDescent="0.25">
      <c r="A31" s="51"/>
      <c r="B31" s="51"/>
      <c r="C31" s="2"/>
      <c r="D31" s="2"/>
      <c r="E31" s="2"/>
      <c r="F31" s="2"/>
      <c r="G31" s="72"/>
      <c r="H31" s="2"/>
      <c r="I31" s="72"/>
      <c r="J31" s="123"/>
    </row>
    <row r="32" spans="1:10" x14ac:dyDescent="0.25">
      <c r="A32" s="51"/>
      <c r="B32" s="124"/>
      <c r="C32" s="62" t="s">
        <v>49</v>
      </c>
      <c r="D32" s="125"/>
      <c r="E32" s="125"/>
      <c r="F32" s="62" t="s">
        <v>50</v>
      </c>
      <c r="G32" s="125"/>
      <c r="H32" s="126">
        <f ca="1">TODAY()</f>
        <v>44692</v>
      </c>
      <c r="I32" s="125"/>
      <c r="J32" s="123"/>
    </row>
    <row r="33" spans="1:10" ht="47.25" customHeight="1" x14ac:dyDescent="0.25">
      <c r="A33" s="51"/>
      <c r="B33" s="51"/>
      <c r="C33" s="2"/>
      <c r="D33" s="2"/>
      <c r="E33" s="2"/>
      <c r="F33" s="2"/>
      <c r="G33" s="72"/>
      <c r="H33" s="2"/>
      <c r="I33" s="72"/>
      <c r="J33" s="123"/>
    </row>
    <row r="34" spans="1:10" s="132" customFormat="1" ht="12.75" x14ac:dyDescent="0.2">
      <c r="A34" s="127"/>
      <c r="B34" s="127"/>
      <c r="C34" s="128"/>
      <c r="D34" s="129"/>
      <c r="E34" s="129"/>
      <c r="F34" s="128"/>
      <c r="G34" s="130"/>
      <c r="H34" s="129"/>
      <c r="I34" s="130"/>
      <c r="J34" s="131"/>
    </row>
    <row r="35" spans="1:10" x14ac:dyDescent="0.25">
      <c r="A35" s="51"/>
      <c r="B35" s="51"/>
      <c r="C35" s="2"/>
      <c r="D35" s="286" t="s">
        <v>51</v>
      </c>
      <c r="E35" s="286"/>
      <c r="F35" s="2"/>
      <c r="G35" s="72"/>
      <c r="H35" s="133" t="s">
        <v>52</v>
      </c>
      <c r="I35" s="72"/>
      <c r="J35" s="123"/>
    </row>
    <row r="36" spans="1:10" ht="15.75" thickBot="1" x14ac:dyDescent="0.3">
      <c r="A36" s="134"/>
      <c r="B36" s="134"/>
      <c r="C36" s="135"/>
      <c r="D36" s="135"/>
      <c r="E36" s="135"/>
      <c r="F36" s="135"/>
      <c r="G36" s="136"/>
      <c r="H36" s="135"/>
      <c r="I36" s="136"/>
      <c r="J36" s="137"/>
    </row>
    <row r="37" spans="1:10" ht="18" hidden="1" x14ac:dyDescent="0.25">
      <c r="B37" s="138" t="s">
        <v>53</v>
      </c>
      <c r="C37" s="139"/>
      <c r="D37" s="139"/>
      <c r="E37" s="139"/>
      <c r="F37" s="140"/>
      <c r="G37" s="140"/>
      <c r="H37" s="140"/>
      <c r="I37" s="140"/>
      <c r="J37" s="139"/>
    </row>
    <row r="38" spans="1:10" ht="19.5" hidden="1" x14ac:dyDescent="0.25">
      <c r="A38" s="141" t="s">
        <v>54</v>
      </c>
      <c r="B38" s="142" t="s">
        <v>55</v>
      </c>
      <c r="C38" s="143" t="s">
        <v>56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57</v>
      </c>
      <c r="I38" s="146" t="s">
        <v>58</v>
      </c>
      <c r="J38" s="147" t="s">
        <v>41</v>
      </c>
    </row>
    <row r="39" spans="1:10" hidden="1" x14ac:dyDescent="0.25">
      <c r="A39" s="141">
        <v>1</v>
      </c>
      <c r="B39" s="148" t="s">
        <v>59</v>
      </c>
      <c r="C39" s="272" t="s">
        <v>60</v>
      </c>
      <c r="D39" s="273"/>
      <c r="E39" s="273"/>
      <c r="F39" s="149" t="e">
        <f>[1]Pol!P76</f>
        <v>#REF!</v>
      </c>
      <c r="G39" s="150" t="e">
        <f>[1]Pol!Q76</f>
        <v>#REF!</v>
      </c>
      <c r="H39" s="151" t="e">
        <f>(F39*SazbaDPH1/100)+(G39*SazbaDPH2/100)</f>
        <v>#REF!</v>
      </c>
      <c r="I39" s="151" t="e">
        <f>F39+G39+H39</f>
        <v>#REF!</v>
      </c>
      <c r="J39" s="152" t="e">
        <f>IF(CenaCelkemVypocet=0,"",I39/CenaCelkemVypocet*100)</f>
        <v>#REF!</v>
      </c>
    </row>
    <row r="40" spans="1:10" hidden="1" x14ac:dyDescent="0.25">
      <c r="A40" s="141"/>
      <c r="B40" s="291" t="s">
        <v>61</v>
      </c>
      <c r="C40" s="292"/>
      <c r="D40" s="292"/>
      <c r="E40" s="293"/>
      <c r="F40" s="153" t="e">
        <f>SUMIF(A39:A39,"=1",F39:F39)</f>
        <v>#REF!</v>
      </c>
      <c r="G40" s="154" t="e">
        <f>SUMIF(A39:A39,"=1",G39:G39)</f>
        <v>#REF!</v>
      </c>
      <c r="H40" s="154" t="e">
        <f>SUMIF(A39:A39,"=1",H39:H39)</f>
        <v>#REF!</v>
      </c>
      <c r="I40" s="154" t="e">
        <f>SUMIF(A39:A39,"=1",I39:I39)</f>
        <v>#REF!</v>
      </c>
      <c r="J40" s="155" t="e">
        <f>SUMIF(A39:A39,"=1",J39:J39)</f>
        <v>#REF!</v>
      </c>
    </row>
    <row r="44" spans="1:10" ht="15.75" x14ac:dyDescent="0.25">
      <c r="B44" s="156" t="s">
        <v>62</v>
      </c>
    </row>
    <row r="46" spans="1:10" ht="25.5" customHeight="1" x14ac:dyDescent="0.25">
      <c r="A46" s="157"/>
      <c r="B46" s="158" t="s">
        <v>55</v>
      </c>
      <c r="C46" s="158" t="s">
        <v>56</v>
      </c>
      <c r="D46" s="159"/>
      <c r="E46" s="159"/>
      <c r="F46" s="171" t="s">
        <v>63</v>
      </c>
      <c r="G46" s="173"/>
      <c r="H46" s="173"/>
      <c r="I46" s="294" t="s">
        <v>10</v>
      </c>
      <c r="J46" s="294"/>
    </row>
    <row r="47" spans="1:10" ht="25.5" customHeight="1" x14ac:dyDescent="0.25">
      <c r="A47" s="161"/>
      <c r="B47" s="169" t="s">
        <v>14</v>
      </c>
      <c r="C47" s="295" t="s">
        <v>15</v>
      </c>
      <c r="D47" s="296"/>
      <c r="E47" s="296"/>
      <c r="F47" s="162" t="s">
        <v>33</v>
      </c>
      <c r="G47" s="174"/>
      <c r="H47" s="174"/>
      <c r="I47" s="297">
        <f>'SO 02 Pol'!G8</f>
        <v>0</v>
      </c>
      <c r="J47" s="297"/>
    </row>
    <row r="48" spans="1:10" ht="25.5" customHeight="1" x14ac:dyDescent="0.25">
      <c r="A48" s="163"/>
      <c r="B48" s="164" t="s">
        <v>58</v>
      </c>
      <c r="C48" s="164"/>
      <c r="D48" s="165"/>
      <c r="E48" s="165"/>
      <c r="F48" s="166"/>
      <c r="G48" s="172"/>
      <c r="H48" s="172"/>
      <c r="I48" s="290">
        <f>SUM(I47:I47)</f>
        <v>0</v>
      </c>
      <c r="J48" s="290"/>
    </row>
    <row r="49" spans="6:10" x14ac:dyDescent="0.25">
      <c r="F49" s="1"/>
      <c r="G49" s="168"/>
      <c r="H49" s="1"/>
      <c r="I49" s="168"/>
      <c r="J49" s="168"/>
    </row>
    <row r="50" spans="6:10" x14ac:dyDescent="0.25">
      <c r="F50" s="1"/>
      <c r="G50" s="168"/>
      <c r="H50" s="1"/>
      <c r="I50" s="168"/>
      <c r="J50" s="168"/>
    </row>
    <row r="51" spans="6:10" x14ac:dyDescent="0.25">
      <c r="F51" s="1"/>
      <c r="G51" s="168"/>
      <c r="H51" s="1"/>
      <c r="I51" s="168"/>
      <c r="J51" s="168"/>
    </row>
  </sheetData>
  <sheetProtection algorithmName="SHA-512" hashValue="r5aHOCkPB7M84kNmBaN89GfWL7xKwc5PiRn5ceNVKbsPcOpvxUJChixvFZsilmgYtzqTNUsM37LcU0pxNwnltw==" saltValue="UdqWTLU5Hjsnwdpp1QdTDA==" spinCount="100000" sheet="1" objects="1" scenarios="1" selectLockedCells="1"/>
  <protectedRanges>
    <protectedRange sqref="I11:I12 D11:G13 C13" name="Oblast1"/>
  </protectedRanges>
  <mergeCells count="43">
    <mergeCell ref="B40:E40"/>
    <mergeCell ref="I46:J46"/>
    <mergeCell ref="C47:E47"/>
    <mergeCell ref="I47:J47"/>
    <mergeCell ref="I48:J48"/>
    <mergeCell ref="D35:E35"/>
    <mergeCell ref="C39:E39"/>
    <mergeCell ref="E21:F21"/>
    <mergeCell ref="G21:H21"/>
    <mergeCell ref="I21:J21"/>
    <mergeCell ref="G23:I23"/>
    <mergeCell ref="G24:I24"/>
    <mergeCell ref="G25:I25"/>
    <mergeCell ref="B30:J30"/>
    <mergeCell ref="G26:I26"/>
    <mergeCell ref="G27:I27"/>
    <mergeCell ref="G28:I28"/>
    <mergeCell ref="G29:I29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Zeros="0" view="pageBreakPreview" topLeftCell="A9" zoomScale="70" zoomScaleNormal="100" zoomScaleSheetLayoutView="70" workbookViewId="0">
      <selection activeCell="F53" sqref="F50:F53"/>
    </sheetView>
  </sheetViews>
  <sheetFormatPr defaultRowHeight="15" x14ac:dyDescent="0.25"/>
  <cols>
    <col min="1" max="1" width="4.28515625" style="4" customWidth="1"/>
    <col min="2" max="2" width="14.42578125" style="4" customWidth="1"/>
    <col min="3" max="3" width="50.7109375" style="4" customWidth="1"/>
    <col min="4" max="4" width="4.5703125" style="25" customWidth="1"/>
    <col min="5" max="5" width="10.5703125" style="33" customWidth="1"/>
    <col min="6" max="6" width="11.42578125" style="4" customWidth="1"/>
    <col min="7" max="7" width="12.7109375" style="4" customWidth="1"/>
    <col min="8" max="8" width="9.140625" style="25"/>
    <col min="9" max="9" width="8.85546875" style="4" customWidth="1"/>
    <col min="10" max="16384" width="9.140625" style="4"/>
  </cols>
  <sheetData>
    <row r="1" spans="1:8" customFormat="1" ht="15.75" customHeight="1" x14ac:dyDescent="0.25">
      <c r="A1" s="298" t="s">
        <v>238</v>
      </c>
      <c r="B1" s="298"/>
      <c r="C1" s="298"/>
      <c r="D1" s="298"/>
      <c r="E1" s="298"/>
      <c r="F1" s="298"/>
      <c r="G1" s="298"/>
      <c r="H1" s="14"/>
    </row>
    <row r="2" spans="1:8" customFormat="1" ht="24.95" customHeight="1" x14ac:dyDescent="0.25">
      <c r="A2" s="26" t="s">
        <v>0</v>
      </c>
      <c r="B2" s="27"/>
      <c r="C2" s="299" t="s">
        <v>239</v>
      </c>
      <c r="D2" s="300"/>
      <c r="E2" s="300"/>
      <c r="F2" s="300"/>
      <c r="G2" s="301"/>
      <c r="H2" s="14"/>
    </row>
    <row r="3" spans="1:8" customFormat="1" ht="24.95" customHeight="1" x14ac:dyDescent="0.25">
      <c r="A3" s="26" t="s">
        <v>1</v>
      </c>
      <c r="B3" s="27"/>
      <c r="C3" s="299" t="s">
        <v>67</v>
      </c>
      <c r="D3" s="300"/>
      <c r="E3" s="300"/>
      <c r="F3" s="300"/>
      <c r="G3" s="301"/>
      <c r="H3" s="14"/>
    </row>
    <row r="4" spans="1:8" customFormat="1" ht="24.95" customHeight="1" x14ac:dyDescent="0.25">
      <c r="A4" s="26" t="s">
        <v>2</v>
      </c>
      <c r="B4" s="27"/>
      <c r="C4" s="299" t="s">
        <v>64</v>
      </c>
      <c r="D4" s="300"/>
      <c r="E4" s="300"/>
      <c r="F4" s="300"/>
      <c r="G4" s="301"/>
      <c r="H4" s="14"/>
    </row>
    <row r="5" spans="1:8" customFormat="1" x14ac:dyDescent="0.25">
      <c r="A5" s="28" t="s">
        <v>3</v>
      </c>
      <c r="B5" s="29"/>
      <c r="C5" s="29"/>
      <c r="D5" s="16"/>
      <c r="E5" s="17"/>
      <c r="F5" s="18"/>
      <c r="G5" s="19"/>
      <c r="H5" s="14"/>
    </row>
    <row r="6" spans="1:8" customFormat="1" x14ac:dyDescent="0.25">
      <c r="A6" s="4"/>
      <c r="B6" s="30"/>
      <c r="C6" s="30"/>
      <c r="D6" s="14"/>
      <c r="E6" s="1"/>
      <c r="H6" s="14"/>
    </row>
    <row r="7" spans="1:8" customFormat="1" ht="30" x14ac:dyDescent="0.25">
      <c r="A7" s="31" t="s">
        <v>4</v>
      </c>
      <c r="B7" s="32" t="s">
        <v>5</v>
      </c>
      <c r="C7" s="32" t="s">
        <v>6</v>
      </c>
      <c r="D7" s="20" t="s">
        <v>7</v>
      </c>
      <c r="E7" s="21" t="s">
        <v>8</v>
      </c>
      <c r="F7" s="22" t="s">
        <v>9</v>
      </c>
      <c r="G7" s="15" t="s">
        <v>10</v>
      </c>
      <c r="H7" s="34" t="s">
        <v>11</v>
      </c>
    </row>
    <row r="8" spans="1:8" customFormat="1" x14ac:dyDescent="0.25">
      <c r="A8" s="36" t="s">
        <v>13</v>
      </c>
      <c r="B8" s="37" t="s">
        <v>14</v>
      </c>
      <c r="C8" s="38" t="s">
        <v>15</v>
      </c>
      <c r="D8" s="39"/>
      <c r="E8" s="40"/>
      <c r="F8" s="40"/>
      <c r="G8" s="40">
        <f>SUM(G9:G54)</f>
        <v>0</v>
      </c>
      <c r="H8" s="41"/>
    </row>
    <row r="9" spans="1:8" x14ac:dyDescent="0.25">
      <c r="A9" s="3">
        <v>1</v>
      </c>
      <c r="B9" s="3" t="s">
        <v>68</v>
      </c>
      <c r="C9" s="5" t="s">
        <v>69</v>
      </c>
      <c r="D9" s="24" t="s">
        <v>12</v>
      </c>
      <c r="E9" s="6">
        <v>5</v>
      </c>
      <c r="F9" s="302"/>
      <c r="G9" s="6">
        <f>E9*F9</f>
        <v>0</v>
      </c>
      <c r="H9" s="35" t="s">
        <v>17</v>
      </c>
    </row>
    <row r="10" spans="1:8" x14ac:dyDescent="0.25">
      <c r="A10" s="3">
        <v>2</v>
      </c>
      <c r="B10" s="3" t="s">
        <v>70</v>
      </c>
      <c r="C10" s="5" t="s">
        <v>181</v>
      </c>
      <c r="D10" s="24" t="s">
        <v>12</v>
      </c>
      <c r="E10" s="6">
        <v>7</v>
      </c>
      <c r="F10" s="302"/>
      <c r="G10" s="6">
        <f t="shared" ref="G10:G54" si="0">E10*F10</f>
        <v>0</v>
      </c>
      <c r="H10" s="35" t="s">
        <v>17</v>
      </c>
    </row>
    <row r="11" spans="1:8" x14ac:dyDescent="0.25">
      <c r="A11" s="3">
        <v>3</v>
      </c>
      <c r="B11" s="3" t="s">
        <v>72</v>
      </c>
      <c r="C11" s="5" t="s">
        <v>182</v>
      </c>
      <c r="D11" s="24" t="s">
        <v>12</v>
      </c>
      <c r="E11" s="13">
        <v>68</v>
      </c>
      <c r="F11" s="302"/>
      <c r="G11" s="6">
        <f t="shared" si="0"/>
        <v>0</v>
      </c>
      <c r="H11" s="35" t="s">
        <v>17</v>
      </c>
    </row>
    <row r="12" spans="1:8" x14ac:dyDescent="0.25">
      <c r="A12" s="3">
        <v>4</v>
      </c>
      <c r="B12" s="3" t="s">
        <v>74</v>
      </c>
      <c r="C12" s="5" t="s">
        <v>77</v>
      </c>
      <c r="D12" s="24" t="s">
        <v>12</v>
      </c>
      <c r="E12" s="13">
        <v>150</v>
      </c>
      <c r="F12" s="302"/>
      <c r="G12" s="6">
        <f t="shared" si="0"/>
        <v>0</v>
      </c>
      <c r="H12" s="35" t="s">
        <v>17</v>
      </c>
    </row>
    <row r="13" spans="1:8" x14ac:dyDescent="0.25">
      <c r="A13" s="3">
        <v>5</v>
      </c>
      <c r="B13" s="3" t="s">
        <v>183</v>
      </c>
      <c r="C13" s="5" t="s">
        <v>184</v>
      </c>
      <c r="D13" s="24" t="s">
        <v>12</v>
      </c>
      <c r="E13" s="6">
        <v>5</v>
      </c>
      <c r="F13" s="302"/>
      <c r="G13" s="6">
        <f t="shared" si="0"/>
        <v>0</v>
      </c>
      <c r="H13" s="35" t="s">
        <v>17</v>
      </c>
    </row>
    <row r="14" spans="1:8" x14ac:dyDescent="0.25">
      <c r="A14" s="3">
        <v>6</v>
      </c>
      <c r="B14" s="3" t="s">
        <v>185</v>
      </c>
      <c r="C14" s="5" t="s">
        <v>82</v>
      </c>
      <c r="D14" s="24" t="s">
        <v>12</v>
      </c>
      <c r="E14" s="6">
        <v>10</v>
      </c>
      <c r="F14" s="302"/>
      <c r="G14" s="6">
        <f t="shared" si="0"/>
        <v>0</v>
      </c>
      <c r="H14" s="35" t="s">
        <v>17</v>
      </c>
    </row>
    <row r="15" spans="1:8" x14ac:dyDescent="0.25">
      <c r="A15" s="3">
        <v>7</v>
      </c>
      <c r="B15" s="3" t="s">
        <v>186</v>
      </c>
      <c r="C15" s="3" t="s">
        <v>86</v>
      </c>
      <c r="D15" s="24" t="s">
        <v>12</v>
      </c>
      <c r="E15" s="6">
        <v>1</v>
      </c>
      <c r="F15" s="302"/>
      <c r="G15" s="6">
        <f t="shared" si="0"/>
        <v>0</v>
      </c>
      <c r="H15" s="35" t="s">
        <v>17</v>
      </c>
    </row>
    <row r="16" spans="1:8" x14ac:dyDescent="0.25">
      <c r="A16" s="3">
        <v>8</v>
      </c>
      <c r="B16" s="3" t="s">
        <v>187</v>
      </c>
      <c r="C16" s="8" t="s">
        <v>86</v>
      </c>
      <c r="D16" s="24" t="s">
        <v>12</v>
      </c>
      <c r="E16" s="6">
        <v>1</v>
      </c>
      <c r="F16" s="302"/>
      <c r="G16" s="6">
        <f t="shared" si="0"/>
        <v>0</v>
      </c>
      <c r="H16" s="35" t="s">
        <v>17</v>
      </c>
    </row>
    <row r="17" spans="1:8" x14ac:dyDescent="0.25">
      <c r="A17" s="3">
        <v>9</v>
      </c>
      <c r="B17" s="3" t="s">
        <v>188</v>
      </c>
      <c r="C17" s="5" t="s">
        <v>86</v>
      </c>
      <c r="D17" s="24" t="s">
        <v>12</v>
      </c>
      <c r="E17" s="6">
        <v>1</v>
      </c>
      <c r="F17" s="302"/>
      <c r="G17" s="6">
        <f t="shared" si="0"/>
        <v>0</v>
      </c>
      <c r="H17" s="35" t="s">
        <v>17</v>
      </c>
    </row>
    <row r="18" spans="1:8" x14ac:dyDescent="0.25">
      <c r="A18" s="3">
        <v>10</v>
      </c>
      <c r="B18" s="3" t="s">
        <v>189</v>
      </c>
      <c r="C18" s="5" t="s">
        <v>86</v>
      </c>
      <c r="D18" s="24" t="s">
        <v>12</v>
      </c>
      <c r="E18" s="6">
        <v>1</v>
      </c>
      <c r="F18" s="302"/>
      <c r="G18" s="6">
        <f t="shared" si="0"/>
        <v>0</v>
      </c>
      <c r="H18" s="35" t="s">
        <v>17</v>
      </c>
    </row>
    <row r="19" spans="1:8" x14ac:dyDescent="0.25">
      <c r="A19" s="3">
        <v>11</v>
      </c>
      <c r="B19" s="3" t="s">
        <v>190</v>
      </c>
      <c r="C19" s="5" t="s">
        <v>191</v>
      </c>
      <c r="D19" s="24" t="s">
        <v>12</v>
      </c>
      <c r="E19" s="6">
        <v>30</v>
      </c>
      <c r="F19" s="302"/>
      <c r="G19" s="6">
        <f t="shared" si="0"/>
        <v>0</v>
      </c>
      <c r="H19" s="35" t="s">
        <v>17</v>
      </c>
    </row>
    <row r="20" spans="1:8" x14ac:dyDescent="0.25">
      <c r="A20" s="3">
        <v>12</v>
      </c>
      <c r="B20" s="3" t="s">
        <v>83</v>
      </c>
      <c r="C20" s="5" t="s">
        <v>169</v>
      </c>
      <c r="D20" s="24" t="s">
        <v>12</v>
      </c>
      <c r="E20" s="6">
        <v>31</v>
      </c>
      <c r="F20" s="302"/>
      <c r="G20" s="6">
        <f t="shared" si="0"/>
        <v>0</v>
      </c>
      <c r="H20" s="35" t="s">
        <v>17</v>
      </c>
    </row>
    <row r="21" spans="1:8" x14ac:dyDescent="0.25">
      <c r="A21" s="3">
        <v>13</v>
      </c>
      <c r="B21" s="3" t="s">
        <v>192</v>
      </c>
      <c r="C21" s="9" t="s">
        <v>97</v>
      </c>
      <c r="D21" s="24" t="s">
        <v>12</v>
      </c>
      <c r="E21" s="6">
        <v>12</v>
      </c>
      <c r="F21" s="302"/>
      <c r="G21" s="6">
        <f t="shared" si="0"/>
        <v>0</v>
      </c>
      <c r="H21" s="35" t="s">
        <v>17</v>
      </c>
    </row>
    <row r="22" spans="1:8" x14ac:dyDescent="0.25">
      <c r="A22" s="3">
        <v>14</v>
      </c>
      <c r="B22" s="3" t="s">
        <v>193</v>
      </c>
      <c r="C22" s="5" t="s">
        <v>194</v>
      </c>
      <c r="D22" s="24" t="s">
        <v>12</v>
      </c>
      <c r="E22" s="6">
        <v>4</v>
      </c>
      <c r="F22" s="302"/>
      <c r="G22" s="6">
        <f t="shared" si="0"/>
        <v>0</v>
      </c>
      <c r="H22" s="35" t="s">
        <v>17</v>
      </c>
    </row>
    <row r="23" spans="1:8" x14ac:dyDescent="0.25">
      <c r="A23" s="3">
        <v>15</v>
      </c>
      <c r="B23" s="3" t="s">
        <v>89</v>
      </c>
      <c r="C23" s="5" t="s">
        <v>181</v>
      </c>
      <c r="D23" s="24" t="s">
        <v>12</v>
      </c>
      <c r="E23" s="6">
        <v>15</v>
      </c>
      <c r="F23" s="302"/>
      <c r="G23" s="6">
        <f t="shared" si="0"/>
        <v>0</v>
      </c>
      <c r="H23" s="35" t="s">
        <v>17</v>
      </c>
    </row>
    <row r="24" spans="1:8" x14ac:dyDescent="0.25">
      <c r="A24" s="3">
        <v>16</v>
      </c>
      <c r="B24" s="3" t="s">
        <v>91</v>
      </c>
      <c r="C24" s="5" t="s">
        <v>69</v>
      </c>
      <c r="D24" s="24" t="s">
        <v>12</v>
      </c>
      <c r="E24" s="6">
        <v>1</v>
      </c>
      <c r="F24" s="302"/>
      <c r="G24" s="6">
        <f t="shared" si="0"/>
        <v>0</v>
      </c>
      <c r="H24" s="35" t="s">
        <v>17</v>
      </c>
    </row>
    <row r="25" spans="1:8" x14ac:dyDescent="0.25">
      <c r="A25" s="3">
        <v>17</v>
      </c>
      <c r="B25" s="3" t="s">
        <v>92</v>
      </c>
      <c r="C25" s="5" t="s">
        <v>93</v>
      </c>
      <c r="D25" s="24" t="s">
        <v>12</v>
      </c>
      <c r="E25" s="6">
        <v>1</v>
      </c>
      <c r="F25" s="302"/>
      <c r="G25" s="6">
        <f t="shared" si="0"/>
        <v>0</v>
      </c>
      <c r="H25" s="35" t="s">
        <v>17</v>
      </c>
    </row>
    <row r="26" spans="1:8" x14ac:dyDescent="0.25">
      <c r="A26" s="3">
        <v>18</v>
      </c>
      <c r="B26" s="3" t="s">
        <v>94</v>
      </c>
      <c r="C26" s="5" t="s">
        <v>195</v>
      </c>
      <c r="D26" s="24" t="s">
        <v>12</v>
      </c>
      <c r="E26" s="6">
        <v>11</v>
      </c>
      <c r="F26" s="302"/>
      <c r="G26" s="6">
        <f t="shared" si="0"/>
        <v>0</v>
      </c>
      <c r="H26" s="35" t="s">
        <v>17</v>
      </c>
    </row>
    <row r="27" spans="1:8" x14ac:dyDescent="0.25">
      <c r="A27" s="3">
        <v>19</v>
      </c>
      <c r="B27" s="3" t="s">
        <v>96</v>
      </c>
      <c r="C27" s="5" t="s">
        <v>196</v>
      </c>
      <c r="D27" s="24" t="s">
        <v>12</v>
      </c>
      <c r="E27" s="6">
        <v>2</v>
      </c>
      <c r="F27" s="302"/>
      <c r="G27" s="6">
        <f t="shared" si="0"/>
        <v>0</v>
      </c>
      <c r="H27" s="35" t="s">
        <v>17</v>
      </c>
    </row>
    <row r="28" spans="1:8" x14ac:dyDescent="0.25">
      <c r="A28" s="3">
        <v>20</v>
      </c>
      <c r="B28" s="3" t="s">
        <v>98</v>
      </c>
      <c r="C28" s="5" t="s">
        <v>197</v>
      </c>
      <c r="D28" s="24" t="s">
        <v>12</v>
      </c>
      <c r="E28" s="6">
        <v>1</v>
      </c>
      <c r="F28" s="302"/>
      <c r="G28" s="6">
        <f t="shared" si="0"/>
        <v>0</v>
      </c>
      <c r="H28" s="35" t="s">
        <v>17</v>
      </c>
    </row>
    <row r="29" spans="1:8" x14ac:dyDescent="0.25">
      <c r="A29" s="3">
        <v>21</v>
      </c>
      <c r="B29" s="3" t="s">
        <v>99</v>
      </c>
      <c r="C29" s="5" t="s">
        <v>100</v>
      </c>
      <c r="D29" s="24" t="s">
        <v>12</v>
      </c>
      <c r="E29" s="6">
        <v>1</v>
      </c>
      <c r="F29" s="302"/>
      <c r="G29" s="6">
        <f t="shared" si="0"/>
        <v>0</v>
      </c>
      <c r="H29" s="35" t="s">
        <v>17</v>
      </c>
    </row>
    <row r="30" spans="1:8" x14ac:dyDescent="0.25">
      <c r="A30" s="3">
        <v>22</v>
      </c>
      <c r="B30" s="3" t="s">
        <v>101</v>
      </c>
      <c r="C30" s="5" t="s">
        <v>102</v>
      </c>
      <c r="D30" s="24" t="s">
        <v>12</v>
      </c>
      <c r="E30" s="6">
        <v>15</v>
      </c>
      <c r="F30" s="302"/>
      <c r="G30" s="6">
        <f t="shared" si="0"/>
        <v>0</v>
      </c>
      <c r="H30" s="35" t="s">
        <v>17</v>
      </c>
    </row>
    <row r="31" spans="1:8" x14ac:dyDescent="0.25">
      <c r="A31" s="3">
        <v>23</v>
      </c>
      <c r="B31" s="3" t="s">
        <v>198</v>
      </c>
      <c r="C31" s="5" t="s">
        <v>97</v>
      </c>
      <c r="D31" s="24" t="s">
        <v>12</v>
      </c>
      <c r="E31" s="6">
        <v>5</v>
      </c>
      <c r="F31" s="302"/>
      <c r="G31" s="6">
        <f t="shared" si="0"/>
        <v>0</v>
      </c>
      <c r="H31" s="35" t="s">
        <v>17</v>
      </c>
    </row>
    <row r="32" spans="1:8" x14ac:dyDescent="0.25">
      <c r="A32" s="3">
        <v>24</v>
      </c>
      <c r="B32" s="3" t="s">
        <v>199</v>
      </c>
      <c r="C32" s="5" t="s">
        <v>97</v>
      </c>
      <c r="D32" s="24" t="s">
        <v>12</v>
      </c>
      <c r="E32" s="6">
        <v>6</v>
      </c>
      <c r="F32" s="302"/>
      <c r="G32" s="6">
        <f t="shared" si="0"/>
        <v>0</v>
      </c>
      <c r="H32" s="35" t="s">
        <v>17</v>
      </c>
    </row>
    <row r="33" spans="1:8" x14ac:dyDescent="0.25">
      <c r="A33" s="3">
        <v>25</v>
      </c>
      <c r="B33" s="3" t="s">
        <v>200</v>
      </c>
      <c r="C33" s="10" t="s">
        <v>95</v>
      </c>
      <c r="D33" s="24" t="s">
        <v>12</v>
      </c>
      <c r="E33" s="6">
        <v>6</v>
      </c>
      <c r="F33" s="302"/>
      <c r="G33" s="6">
        <f t="shared" si="0"/>
        <v>0</v>
      </c>
      <c r="H33" s="35" t="s">
        <v>17</v>
      </c>
    </row>
    <row r="34" spans="1:8" x14ac:dyDescent="0.25">
      <c r="A34" s="3">
        <v>26</v>
      </c>
      <c r="B34" s="3" t="s">
        <v>201</v>
      </c>
      <c r="C34" s="5" t="s">
        <v>100</v>
      </c>
      <c r="D34" s="24" t="s">
        <v>12</v>
      </c>
      <c r="E34" s="6">
        <v>2</v>
      </c>
      <c r="F34" s="302"/>
      <c r="G34" s="6">
        <f t="shared" si="0"/>
        <v>0</v>
      </c>
      <c r="H34" s="35" t="s">
        <v>17</v>
      </c>
    </row>
    <row r="35" spans="1:8" x14ac:dyDescent="0.25">
      <c r="A35" s="3">
        <v>27</v>
      </c>
      <c r="B35" s="3" t="s">
        <v>202</v>
      </c>
      <c r="C35" s="5" t="s">
        <v>104</v>
      </c>
      <c r="D35" s="24" t="s">
        <v>12</v>
      </c>
      <c r="E35" s="6">
        <v>3</v>
      </c>
      <c r="F35" s="302"/>
      <c r="G35" s="6">
        <f t="shared" si="0"/>
        <v>0</v>
      </c>
      <c r="H35" s="35" t="s">
        <v>17</v>
      </c>
    </row>
    <row r="36" spans="1:8" x14ac:dyDescent="0.25">
      <c r="A36" s="3">
        <v>28</v>
      </c>
      <c r="B36" s="3" t="s">
        <v>154</v>
      </c>
      <c r="C36" s="5" t="s">
        <v>203</v>
      </c>
      <c r="D36" s="24" t="s">
        <v>12</v>
      </c>
      <c r="E36" s="6">
        <v>109</v>
      </c>
      <c r="F36" s="302"/>
      <c r="G36" s="6">
        <f t="shared" si="0"/>
        <v>0</v>
      </c>
      <c r="H36" s="35" t="s">
        <v>17</v>
      </c>
    </row>
    <row r="37" spans="1:8" x14ac:dyDescent="0.25">
      <c r="A37" s="3">
        <v>29</v>
      </c>
      <c r="B37" s="3" t="s">
        <v>156</v>
      </c>
      <c r="C37" s="5" t="s">
        <v>204</v>
      </c>
      <c r="D37" s="24" t="s">
        <v>12</v>
      </c>
      <c r="E37" s="6">
        <v>38</v>
      </c>
      <c r="F37" s="302"/>
      <c r="G37" s="6">
        <f t="shared" si="0"/>
        <v>0</v>
      </c>
      <c r="H37" s="35" t="s">
        <v>17</v>
      </c>
    </row>
    <row r="38" spans="1:8" x14ac:dyDescent="0.25">
      <c r="A38" s="3">
        <v>30</v>
      </c>
      <c r="B38" s="3" t="s">
        <v>159</v>
      </c>
      <c r="C38" s="5" t="s">
        <v>169</v>
      </c>
      <c r="D38" s="24" t="s">
        <v>12</v>
      </c>
      <c r="E38" s="6">
        <v>3</v>
      </c>
      <c r="F38" s="302"/>
      <c r="G38" s="6">
        <f t="shared" si="0"/>
        <v>0</v>
      </c>
      <c r="H38" s="35" t="s">
        <v>17</v>
      </c>
    </row>
    <row r="39" spans="1:8" x14ac:dyDescent="0.25">
      <c r="A39" s="3">
        <v>31</v>
      </c>
      <c r="B39" s="3" t="s">
        <v>160</v>
      </c>
      <c r="C39" s="11" t="s">
        <v>69</v>
      </c>
      <c r="D39" s="24" t="s">
        <v>12</v>
      </c>
      <c r="E39" s="6">
        <v>1</v>
      </c>
      <c r="F39" s="302"/>
      <c r="G39" s="6">
        <f t="shared" si="0"/>
        <v>0</v>
      </c>
      <c r="H39" s="35" t="s">
        <v>17</v>
      </c>
    </row>
    <row r="40" spans="1:8" x14ac:dyDescent="0.25">
      <c r="A40" s="3">
        <v>32</v>
      </c>
      <c r="B40" s="3" t="s">
        <v>162</v>
      </c>
      <c r="C40" s="5" t="s">
        <v>205</v>
      </c>
      <c r="D40" s="24" t="s">
        <v>12</v>
      </c>
      <c r="E40" s="6">
        <v>1</v>
      </c>
      <c r="F40" s="302"/>
      <c r="G40" s="6">
        <f t="shared" si="0"/>
        <v>0</v>
      </c>
      <c r="H40" s="35" t="s">
        <v>17</v>
      </c>
    </row>
    <row r="41" spans="1:8" x14ac:dyDescent="0.25">
      <c r="A41" s="3">
        <v>33</v>
      </c>
      <c r="B41" s="3" t="s">
        <v>164</v>
      </c>
      <c r="C41" s="5" t="s">
        <v>135</v>
      </c>
      <c r="D41" s="24" t="s">
        <v>12</v>
      </c>
      <c r="E41" s="6">
        <v>6</v>
      </c>
      <c r="F41" s="302"/>
      <c r="G41" s="6">
        <f t="shared" si="0"/>
        <v>0</v>
      </c>
      <c r="H41" s="35" t="s">
        <v>17</v>
      </c>
    </row>
    <row r="42" spans="1:8" x14ac:dyDescent="0.25">
      <c r="A42" s="3">
        <v>34</v>
      </c>
      <c r="B42" s="3" t="s">
        <v>165</v>
      </c>
      <c r="C42" s="5" t="s">
        <v>135</v>
      </c>
      <c r="D42" s="24" t="s">
        <v>12</v>
      </c>
      <c r="E42" s="6">
        <v>2</v>
      </c>
      <c r="F42" s="302"/>
      <c r="G42" s="6">
        <f t="shared" si="0"/>
        <v>0</v>
      </c>
      <c r="H42" s="35" t="s">
        <v>17</v>
      </c>
    </row>
    <row r="43" spans="1:8" x14ac:dyDescent="0.25">
      <c r="A43" s="3">
        <v>35</v>
      </c>
      <c r="B43" s="3" t="s">
        <v>138</v>
      </c>
      <c r="C43" s="5" t="s">
        <v>139</v>
      </c>
      <c r="D43" s="24" t="s">
        <v>12</v>
      </c>
      <c r="E43" s="6">
        <v>15</v>
      </c>
      <c r="F43" s="302"/>
      <c r="G43" s="6">
        <f t="shared" si="0"/>
        <v>0</v>
      </c>
      <c r="H43" s="35" t="s">
        <v>17</v>
      </c>
    </row>
    <row r="44" spans="1:8" x14ac:dyDescent="0.25">
      <c r="A44" s="3">
        <v>36</v>
      </c>
      <c r="B44" s="3" t="s">
        <v>140</v>
      </c>
      <c r="C44" s="5" t="s">
        <v>206</v>
      </c>
      <c r="D44" s="24" t="s">
        <v>12</v>
      </c>
      <c r="E44" s="13">
        <v>20</v>
      </c>
      <c r="F44" s="302"/>
      <c r="G44" s="6">
        <f t="shared" si="0"/>
        <v>0</v>
      </c>
      <c r="H44" s="35" t="s">
        <v>17</v>
      </c>
    </row>
    <row r="45" spans="1:8" x14ac:dyDescent="0.25">
      <c r="A45" s="3">
        <v>37</v>
      </c>
      <c r="B45" s="3" t="s">
        <v>142</v>
      </c>
      <c r="C45" s="5" t="s">
        <v>149</v>
      </c>
      <c r="D45" s="24" t="s">
        <v>12</v>
      </c>
      <c r="E45" s="13">
        <v>6</v>
      </c>
      <c r="F45" s="302"/>
      <c r="G45" s="6">
        <f t="shared" si="0"/>
        <v>0</v>
      </c>
      <c r="H45" s="35" t="s">
        <v>17</v>
      </c>
    </row>
    <row r="46" spans="1:8" x14ac:dyDescent="0.25">
      <c r="A46" s="3">
        <v>38</v>
      </c>
      <c r="B46" s="3" t="s">
        <v>144</v>
      </c>
      <c r="C46" s="5" t="s">
        <v>147</v>
      </c>
      <c r="D46" s="24" t="s">
        <v>12</v>
      </c>
      <c r="E46" s="6">
        <v>7</v>
      </c>
      <c r="F46" s="302"/>
      <c r="G46" s="6">
        <f t="shared" si="0"/>
        <v>0</v>
      </c>
      <c r="H46" s="35" t="s">
        <v>17</v>
      </c>
    </row>
    <row r="47" spans="1:8" x14ac:dyDescent="0.25">
      <c r="A47" s="3">
        <v>39</v>
      </c>
      <c r="B47" s="3" t="s">
        <v>146</v>
      </c>
      <c r="C47" s="5" t="s">
        <v>145</v>
      </c>
      <c r="D47" s="24" t="s">
        <v>12</v>
      </c>
      <c r="E47" s="6">
        <v>3</v>
      </c>
      <c r="F47" s="302"/>
      <c r="G47" s="6">
        <f t="shared" si="0"/>
        <v>0</v>
      </c>
      <c r="H47" s="35" t="s">
        <v>17</v>
      </c>
    </row>
    <row r="48" spans="1:8" x14ac:dyDescent="0.25">
      <c r="A48" s="3">
        <v>40</v>
      </c>
      <c r="B48" s="3" t="s">
        <v>148</v>
      </c>
      <c r="C48" s="3" t="s">
        <v>207</v>
      </c>
      <c r="D48" s="24" t="s">
        <v>12</v>
      </c>
      <c r="E48" s="6">
        <v>2</v>
      </c>
      <c r="F48" s="302"/>
      <c r="G48" s="6">
        <f t="shared" si="0"/>
        <v>0</v>
      </c>
      <c r="H48" s="35" t="s">
        <v>17</v>
      </c>
    </row>
    <row r="49" spans="1:8" x14ac:dyDescent="0.25">
      <c r="A49" s="3">
        <v>41</v>
      </c>
      <c r="B49" s="3" t="s">
        <v>150</v>
      </c>
      <c r="C49" s="8" t="s">
        <v>208</v>
      </c>
      <c r="D49" s="24" t="s">
        <v>12</v>
      </c>
      <c r="E49" s="6">
        <v>3</v>
      </c>
      <c r="F49" s="302"/>
      <c r="G49" s="6">
        <f t="shared" si="0"/>
        <v>0</v>
      </c>
      <c r="H49" s="35" t="s">
        <v>17</v>
      </c>
    </row>
    <row r="50" spans="1:8" x14ac:dyDescent="0.25">
      <c r="A50" s="3">
        <v>42</v>
      </c>
      <c r="B50" s="3" t="s">
        <v>152</v>
      </c>
      <c r="C50" s="5" t="s">
        <v>153</v>
      </c>
      <c r="D50" s="24" t="s">
        <v>12</v>
      </c>
      <c r="E50" s="6">
        <v>3</v>
      </c>
      <c r="F50" s="302"/>
      <c r="G50" s="6">
        <f t="shared" si="0"/>
        <v>0</v>
      </c>
      <c r="H50" s="35" t="s">
        <v>17</v>
      </c>
    </row>
    <row r="51" spans="1:8" x14ac:dyDescent="0.25">
      <c r="A51" s="3">
        <v>43</v>
      </c>
      <c r="B51" s="3" t="s">
        <v>209</v>
      </c>
      <c r="C51" s="5" t="s">
        <v>141</v>
      </c>
      <c r="D51" s="24" t="s">
        <v>12</v>
      </c>
      <c r="E51" s="6">
        <v>2</v>
      </c>
      <c r="F51" s="302"/>
      <c r="G51" s="6">
        <f t="shared" si="0"/>
        <v>0</v>
      </c>
      <c r="H51" s="35" t="s">
        <v>17</v>
      </c>
    </row>
    <row r="52" spans="1:8" x14ac:dyDescent="0.25">
      <c r="A52" s="3">
        <v>44</v>
      </c>
      <c r="B52" s="3" t="s">
        <v>176</v>
      </c>
      <c r="C52" s="5" t="s">
        <v>177</v>
      </c>
      <c r="D52" s="24" t="s">
        <v>12</v>
      </c>
      <c r="E52" s="6">
        <v>14</v>
      </c>
      <c r="F52" s="302"/>
      <c r="G52" s="6">
        <f t="shared" si="0"/>
        <v>0</v>
      </c>
      <c r="H52" s="35" t="s">
        <v>17</v>
      </c>
    </row>
    <row r="53" spans="1:8" x14ac:dyDescent="0.25">
      <c r="A53" s="3">
        <v>45</v>
      </c>
      <c r="B53" s="3"/>
      <c r="C53" s="5" t="s">
        <v>178</v>
      </c>
      <c r="D53" s="24" t="s">
        <v>12</v>
      </c>
      <c r="E53" s="6">
        <v>1</v>
      </c>
      <c r="F53" s="302"/>
      <c r="G53" s="6">
        <f t="shared" si="0"/>
        <v>0</v>
      </c>
      <c r="H53" s="35" t="s">
        <v>17</v>
      </c>
    </row>
    <row r="54" spans="1:8" x14ac:dyDescent="0.25">
      <c r="A54" s="3">
        <v>46</v>
      </c>
      <c r="B54" s="3"/>
      <c r="C54" s="5" t="s">
        <v>179</v>
      </c>
      <c r="D54" s="24" t="s">
        <v>12</v>
      </c>
      <c r="E54" s="6">
        <v>1</v>
      </c>
      <c r="F54" s="302"/>
      <c r="G54" s="6">
        <f t="shared" si="0"/>
        <v>0</v>
      </c>
      <c r="H54" s="35" t="s">
        <v>17</v>
      </c>
    </row>
    <row r="55" spans="1:8" ht="30" x14ac:dyDescent="0.25">
      <c r="A55" s="3"/>
      <c r="B55" s="3"/>
      <c r="C55" s="5" t="s">
        <v>180</v>
      </c>
      <c r="D55" s="24"/>
      <c r="E55" s="6"/>
      <c r="F55" s="13"/>
      <c r="G55" s="6"/>
      <c r="H55" s="35"/>
    </row>
    <row r="56" spans="1:8" x14ac:dyDescent="0.25">
      <c r="B56" s="30" t="s">
        <v>16</v>
      </c>
      <c r="C56" s="42" t="s">
        <v>16</v>
      </c>
    </row>
    <row r="57" spans="1:8" x14ac:dyDescent="0.25">
      <c r="A57" s="43"/>
      <c r="B57" s="44" t="s">
        <v>10</v>
      </c>
      <c r="C57" s="45" t="s">
        <v>16</v>
      </c>
      <c r="D57" s="46"/>
      <c r="E57" s="47"/>
      <c r="F57" s="48"/>
      <c r="G57" s="49">
        <f>G8</f>
        <v>0</v>
      </c>
    </row>
  </sheetData>
  <sheetProtection algorithmName="SHA-512" hashValue="FiJ58Um3gk1YtqJ6rsLUSBvXCEkzQnpTzfgQKTkYAm2d060BZ1DE5lhF0kbTYFG5XCGGc8sobs68KVZNKe//cg==" saltValue="bo1KlEooYBHD2Smv50NbwA==" spinCount="100000" sheet="1" objects="1" scenarios="1" selectLockedCells="1"/>
  <protectedRanges>
    <protectedRange sqref="F9:F54" name="Oblast1"/>
  </protectedRanges>
  <mergeCells count="4">
    <mergeCell ref="A1:G1"/>
    <mergeCell ref="C2:G2"/>
    <mergeCell ref="C3:G3"/>
    <mergeCell ref="C4:G4"/>
  </mergeCells>
  <pageMargins left="0.70866141732283472" right="0.70866141732283472" top="0.78740157480314965" bottom="0.78740157480314965" header="0.31496062992125984" footer="0.31496062992125984"/>
  <pageSetup paperSize="9" scale="7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28</vt:i4>
      </vt:variant>
    </vt:vector>
  </HeadingPairs>
  <TitlesOfParts>
    <vt:vector size="33" baseType="lpstr">
      <vt:lpstr>Rekapitulace SO01+SO02</vt:lpstr>
      <vt:lpstr>SO 01 Rekap.</vt:lpstr>
      <vt:lpstr>SO 01 Pol</vt:lpstr>
      <vt:lpstr>SO 02 Rekap.</vt:lpstr>
      <vt:lpstr>SO 02 Pol</vt:lpstr>
      <vt:lpstr>'SO 01 Rekap.'!CenaCelkemVypocet</vt:lpstr>
      <vt:lpstr>'SO 02 Rekap.'!CenaCelkemVypocet</vt:lpstr>
      <vt:lpstr>'SO 02 Rekap.'!DPHSni</vt:lpstr>
      <vt:lpstr>DPHSni</vt:lpstr>
      <vt:lpstr>'SO 02 Rekap.'!DPHZakl</vt:lpstr>
      <vt:lpstr>DPHZakl</vt:lpstr>
      <vt:lpstr>'SO 02 Rekap.'!Mena</vt:lpstr>
      <vt:lpstr>Mena</vt:lpstr>
      <vt:lpstr>'SO 01 Pol'!Názvy_tisku</vt:lpstr>
      <vt:lpstr>'SO 02 Pol'!Názvy_tisku</vt:lpstr>
      <vt:lpstr>'SO 01 Pol'!Oblast_tisku</vt:lpstr>
      <vt:lpstr>'SO 01 Rekap.'!Oblast_tisku</vt:lpstr>
      <vt:lpstr>'SO 02 Pol'!Oblast_tisku</vt:lpstr>
      <vt:lpstr>'SO 02 Rekap.'!Oblast_tisku</vt:lpstr>
      <vt:lpstr>'SO 01 Rekap.'!SazbaDPH1</vt:lpstr>
      <vt:lpstr>'SO 02 Rekap.'!SazbaDPH1</vt:lpstr>
      <vt:lpstr>'SO 01 Rekap.'!SazbaDPH2</vt:lpstr>
      <vt:lpstr>'SO 02 Rekap.'!SazbaDPH2</vt:lpstr>
      <vt:lpstr>'SO 02 Rekap.'!ZakladDPHSni</vt:lpstr>
      <vt:lpstr>ZakladDPHSni</vt:lpstr>
      <vt:lpstr>'SO 01 Rekap.'!ZakladDPHSniVypocet</vt:lpstr>
      <vt:lpstr>'SO 02 Rekap.'!ZakladDPHSniVypocet</vt:lpstr>
      <vt:lpstr>'SO 02 Rekap.'!ZakladDPHZakl</vt:lpstr>
      <vt:lpstr>ZakladDPHZakl</vt:lpstr>
      <vt:lpstr>'SO 01 Rekap.'!ZakladDPHZaklVypocet</vt:lpstr>
      <vt:lpstr>'SO 02 Rekap.'!ZakladDPHZaklVypocet</vt:lpstr>
      <vt:lpstr>'SO 02 Rekap.'!Zaokrouhleni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Trnavská Kateřina</dc:creator>
  <cp:lastModifiedBy>Jiří Švejcar</cp:lastModifiedBy>
  <cp:lastPrinted>2021-09-06T10:56:26Z</cp:lastPrinted>
  <dcterms:created xsi:type="dcterms:W3CDTF">2015-06-05T18:19:34Z</dcterms:created>
  <dcterms:modified xsi:type="dcterms:W3CDTF">2022-05-11T15:25:09Z</dcterms:modified>
</cp:coreProperties>
</file>